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d.docs.live.net/0bd19d0f3f74c0be/Associação SIS/Projeto iCS - eixo Ranking/1o. ciclo - bancos comerciais - 2022/BTG Pactual/"/>
    </mc:Choice>
  </mc:AlternateContent>
  <xr:revisionPtr revIDLastSave="209" documentId="8_{2D45DF42-C84B-4F3B-9878-DDAF4856EAC9}" xr6:coauthVersionLast="47" xr6:coauthVersionMax="47" xr10:uidLastSave="{B851CED1-822B-4537-B3D5-3816AE833FD0}"/>
  <bookViews>
    <workbookView xWindow="-120" yWindow="-16320" windowWidth="29040" windowHeight="15840" xr2:uid="{033D211D-4D1B-C74C-B933-05804CD3EC4A}"/>
  </bookViews>
  <sheets>
    <sheet name="Banco (CRÉDITO)" sheetId="1" r:id="rId1"/>
    <sheet name="Presença nas Políticas" sheetId="8" r:id="rId2"/>
    <sheet name="Profundidade de Políticas" sheetId="9" r:id="rId3"/>
    <sheet name="Bases de dados" sheetId="7" r:id="rId4"/>
    <sheet name="Relevância processo decisório" sheetId="13" r:id="rId5"/>
    <sheet name="Monitoramento de riscos" sheetId="10" r:id="rId6"/>
    <sheet name="Ações de mitigação de riscos" sheetId="11" r:id="rId7"/>
    <sheet name="Produtos financeiros" sheetId="14" r:id="rId8"/>
    <sheet name="Portfólio (setor)" sheetId="12" r:id="rId9"/>
    <sheet name="Portfólio (localização)" sheetId="15" r:id="rId10"/>
    <sheet name="Portfólio (empresa)" sheetId="16" r:id="rId11"/>
    <sheet name="Governança" sheetId="2" r:id="rId12"/>
    <sheet name="Controvérsias" sheetId="5" r:id="rId13"/>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1" l="1"/>
  <c r="D5" i="9"/>
  <c r="D7" i="9"/>
  <c r="D9" i="9"/>
  <c r="D11" i="9"/>
  <c r="D13" i="9"/>
  <c r="D15" i="9"/>
  <c r="D17" i="9"/>
  <c r="D19" i="9"/>
  <c r="D21" i="9"/>
  <c r="D23" i="9"/>
  <c r="D25" i="9"/>
  <c r="D27" i="9"/>
  <c r="D29" i="9"/>
  <c r="D31" i="9"/>
  <c r="D33" i="9"/>
  <c r="D35" i="9"/>
  <c r="D37" i="9"/>
  <c r="D39" i="9"/>
  <c r="D41" i="9"/>
  <c r="D43" i="9"/>
  <c r="D45" i="9"/>
  <c r="D47" i="9"/>
  <c r="D49" i="9"/>
  <c r="D51" i="9"/>
  <c r="D53" i="9"/>
  <c r="D55" i="9"/>
  <c r="D57" i="9"/>
  <c r="D59" i="9"/>
  <c r="D61" i="9"/>
  <c r="D3" i="9"/>
  <c r="D5" i="8"/>
  <c r="D7" i="8"/>
  <c r="D9" i="8"/>
  <c r="D11" i="8"/>
  <c r="D13" i="8"/>
  <c r="D15" i="8"/>
  <c r="D17" i="8"/>
  <c r="D19" i="8"/>
  <c r="D21" i="8"/>
  <c r="D23" i="8"/>
  <c r="D25" i="8"/>
  <c r="D27" i="8"/>
  <c r="D29" i="8"/>
  <c r="D31" i="8"/>
  <c r="D33" i="8"/>
  <c r="D35" i="8"/>
  <c r="D37" i="8"/>
  <c r="D39" i="8"/>
  <c r="D41" i="8"/>
  <c r="D43" i="8"/>
  <c r="D45" i="8"/>
  <c r="D47" i="8"/>
  <c r="D49" i="8"/>
  <c r="D51" i="8"/>
  <c r="D53" i="8"/>
  <c r="D55" i="8"/>
  <c r="D57" i="8"/>
  <c r="D59" i="8"/>
  <c r="D61" i="8"/>
  <c r="D3" i="8"/>
  <c r="J74" i="7" a="1"/>
  <c r="J74" i="7"/>
  <c r="J50" i="7" a="1"/>
  <c r="J50" i="7"/>
  <c r="J48" i="7" a="1"/>
  <c r="J48" i="7"/>
  <c r="J34" i="7" a="1"/>
  <c r="J34" i="7"/>
  <c r="J28" i="7" a="1"/>
  <c r="J28" i="7"/>
  <c r="J26" i="7" a="1"/>
  <c r="J26" i="7"/>
  <c r="J24" i="7" a="1"/>
  <c r="J24" i="7"/>
  <c r="J22" i="7" a="1"/>
  <c r="J22" i="7"/>
  <c r="J20" i="7" a="1"/>
  <c r="J20" i="7"/>
  <c r="J18" i="7" a="1"/>
  <c r="J18" i="7"/>
  <c r="J16" i="7" a="1"/>
  <c r="J16" i="7"/>
  <c r="J14" i="7" a="1"/>
  <c r="J14" i="7"/>
  <c r="J12" i="7" a="1"/>
  <c r="J12" i="7" s="1"/>
  <c r="K12" i="7" s="1"/>
  <c r="J82" i="7" a="1"/>
  <c r="J82" i="7" s="1"/>
  <c r="K82" i="7" s="1"/>
  <c r="K80" i="7"/>
  <c r="K78" i="7"/>
  <c r="J76" i="7" a="1"/>
  <c r="J76" i="7" s="1"/>
  <c r="K76" i="7" s="1"/>
  <c r="K74" i="7"/>
  <c r="K72" i="7"/>
  <c r="K70" i="7"/>
  <c r="K68" i="7"/>
  <c r="K66" i="7"/>
  <c r="K64" i="7"/>
  <c r="K62" i="7"/>
  <c r="K60" i="7"/>
  <c r="K58" i="7"/>
  <c r="J56" i="7" a="1"/>
  <c r="J56" i="7" s="1"/>
  <c r="K56" i="7" s="1"/>
  <c r="K52" i="7"/>
  <c r="K50" i="7"/>
  <c r="K48" i="7"/>
  <c r="K46" i="7"/>
  <c r="K44" i="7"/>
  <c r="K42" i="7"/>
  <c r="K40" i="7"/>
  <c r="K38" i="7"/>
  <c r="J36" i="7" a="1"/>
  <c r="J36" i="7" s="1"/>
  <c r="K36" i="7" s="1"/>
  <c r="K34" i="7"/>
  <c r="K32" i="7"/>
  <c r="K30" i="7"/>
  <c r="K28" i="7"/>
  <c r="K26" i="7"/>
  <c r="K24" i="7"/>
  <c r="K22" i="7"/>
  <c r="K20" i="7"/>
  <c r="K18" i="7"/>
  <c r="K16" i="7"/>
  <c r="K14" i="7"/>
  <c r="K10" i="7"/>
  <c r="K8" i="7"/>
  <c r="J6" i="7" a="1"/>
  <c r="J6" i="7" s="1"/>
  <c r="K6" i="7" s="1"/>
  <c r="F22" i="5"/>
  <c r="H6" i="11"/>
  <c r="G20" i="11"/>
  <c r="D8" i="14"/>
  <c r="F8" i="14" s="1"/>
  <c r="D9" i="14"/>
  <c r="F9" i="14" s="1"/>
  <c r="D10" i="14"/>
  <c r="F10" i="14" s="1"/>
  <c r="D11" i="14"/>
  <c r="F11" i="14" s="1"/>
  <c r="D12" i="14"/>
  <c r="F12" i="14" s="1"/>
  <c r="D13" i="14"/>
  <c r="F13" i="14" s="1"/>
  <c r="D14" i="14"/>
  <c r="F14" i="14" s="1"/>
  <c r="D15" i="14"/>
  <c r="F15" i="14" s="1"/>
  <c r="D16" i="14"/>
  <c r="F16" i="14" s="1"/>
  <c r="D17" i="14"/>
  <c r="F17" i="14" s="1"/>
  <c r="D18" i="14"/>
  <c r="F18" i="14" s="1"/>
  <c r="D19" i="14"/>
  <c r="F19" i="14" s="1"/>
  <c r="D20" i="14"/>
  <c r="F20" i="14" s="1"/>
  <c r="D21" i="14"/>
  <c r="F21" i="14" s="1"/>
  <c r="D22" i="14"/>
  <c r="F22" i="14" s="1"/>
  <c r="D23" i="14"/>
  <c r="F23" i="14" s="1"/>
  <c r="D24" i="14"/>
  <c r="F24" i="14" s="1"/>
  <c r="D25" i="14"/>
  <c r="F25" i="14" s="1"/>
  <c r="D26" i="14"/>
  <c r="F26" i="14" s="1"/>
  <c r="D27" i="14"/>
  <c r="F27" i="14" s="1"/>
  <c r="D28" i="14"/>
  <c r="F28" i="14" s="1"/>
  <c r="D29" i="14"/>
  <c r="F29" i="14" s="1"/>
  <c r="D30" i="14"/>
  <c r="F30" i="14" s="1"/>
  <c r="D31" i="14"/>
  <c r="F31" i="14" s="1"/>
  <c r="D32" i="14"/>
  <c r="F32" i="14" s="1"/>
  <c r="D33" i="14"/>
  <c r="F33" i="14" s="1"/>
  <c r="D34" i="14"/>
  <c r="D35" i="14"/>
  <c r="D36" i="14"/>
  <c r="D7" i="14"/>
  <c r="F7" i="14" s="1"/>
  <c r="F38" i="14" s="1"/>
  <c r="F86" i="7"/>
  <c r="D86" i="7"/>
  <c r="D63" i="9" l="1"/>
  <c r="D63" i="8"/>
  <c r="K86" i="7"/>
  <c r="C61" i="9"/>
  <c r="C59" i="9"/>
  <c r="C57" i="9"/>
  <c r="C55" i="9"/>
  <c r="C53" i="9"/>
  <c r="C51" i="9"/>
  <c r="C49" i="9"/>
  <c r="C47" i="9"/>
  <c r="C45" i="9"/>
  <c r="C43" i="9"/>
  <c r="C41" i="9"/>
  <c r="C39" i="9"/>
  <c r="C37" i="9"/>
  <c r="C35" i="9"/>
  <c r="C33" i="9"/>
  <c r="C31" i="9"/>
  <c r="C29" i="9"/>
  <c r="C27" i="9"/>
  <c r="C25" i="9"/>
  <c r="C23" i="9"/>
  <c r="C21" i="9"/>
  <c r="C19" i="9"/>
  <c r="C17" i="9"/>
  <c r="C15" i="9"/>
  <c r="C13" i="9"/>
  <c r="C11" i="9"/>
  <c r="C9" i="9"/>
  <c r="C7" i="9"/>
  <c r="C5" i="9"/>
  <c r="G9" i="16"/>
  <c r="G11" i="16"/>
  <c r="G13" i="16"/>
  <c r="G15" i="16"/>
  <c r="G17" i="16"/>
  <c r="G19" i="16"/>
  <c r="G21" i="16"/>
  <c r="G7" i="16"/>
  <c r="G22" i="16" s="1"/>
  <c r="F9" i="15"/>
  <c r="F11" i="15"/>
  <c r="F7" i="15"/>
  <c r="F9" i="12"/>
  <c r="F11" i="12"/>
  <c r="F7" i="12"/>
  <c r="F13" i="12" s="1"/>
  <c r="F9" i="13"/>
  <c r="H10" i="11"/>
  <c r="H12" i="11"/>
  <c r="H14" i="11"/>
  <c r="H16" i="11"/>
  <c r="H18" i="11"/>
  <c r="H8" i="11"/>
  <c r="C17" i="10"/>
  <c r="D17" i="10"/>
  <c r="B17" i="10"/>
  <c r="E17" i="10" s="1"/>
  <c r="C3" i="9"/>
  <c r="C5" i="8"/>
  <c r="C7" i="8"/>
  <c r="C9" i="8"/>
  <c r="C11" i="8"/>
  <c r="C13" i="8"/>
  <c r="C15" i="8"/>
  <c r="C17" i="8"/>
  <c r="C19" i="8"/>
  <c r="C21" i="8"/>
  <c r="C23" i="8"/>
  <c r="C25" i="8"/>
  <c r="C27" i="8"/>
  <c r="C29" i="8"/>
  <c r="C31" i="8"/>
  <c r="C33" i="8"/>
  <c r="C35" i="8"/>
  <c r="C37" i="8"/>
  <c r="C39" i="8"/>
  <c r="C41" i="8"/>
  <c r="C43" i="8"/>
  <c r="C45" i="8"/>
  <c r="C47" i="8"/>
  <c r="C49" i="8"/>
  <c r="C51" i="8"/>
  <c r="C53" i="8"/>
  <c r="C55" i="8"/>
  <c r="C57" i="8"/>
  <c r="C59" i="8"/>
  <c r="C61" i="8"/>
  <c r="C3" i="8"/>
  <c r="E85" i="7"/>
  <c r="G85" i="7"/>
  <c r="I85" i="7"/>
  <c r="H86" i="7" s="1"/>
  <c r="C85" i="7"/>
  <c r="B86" i="7" s="1"/>
  <c r="C26" i="2"/>
  <c r="D26" i="2"/>
  <c r="B26" i="2"/>
  <c r="C22" i="5"/>
  <c r="D22" i="5"/>
  <c r="B22" i="5"/>
  <c r="G20" i="5"/>
  <c r="E20" i="5"/>
  <c r="G18" i="5"/>
  <c r="E18" i="5"/>
  <c r="G16" i="5"/>
  <c r="E16" i="5"/>
  <c r="G14" i="5"/>
  <c r="E14" i="5"/>
  <c r="G12" i="5"/>
  <c r="E12" i="5"/>
  <c r="G10" i="5"/>
  <c r="E10" i="5"/>
  <c r="G8" i="5"/>
  <c r="E8" i="5"/>
  <c r="G6" i="5"/>
  <c r="E6" i="5"/>
  <c r="G8" i="2"/>
  <c r="G10" i="2"/>
  <c r="G12" i="2"/>
  <c r="G14" i="2"/>
  <c r="G16" i="2"/>
  <c r="G18" i="2"/>
  <c r="G20" i="2"/>
  <c r="G22" i="2"/>
  <c r="G24" i="2"/>
  <c r="E8" i="2"/>
  <c r="E10" i="2"/>
  <c r="E12" i="2"/>
  <c r="E14" i="2"/>
  <c r="E16" i="2"/>
  <c r="E18" i="2"/>
  <c r="E20" i="2"/>
  <c r="E22" i="2"/>
  <c r="E24" i="2"/>
  <c r="E6" i="2"/>
  <c r="G6" i="2"/>
  <c r="F25" i="2"/>
  <c r="N2" i="1"/>
  <c r="O63" i="1"/>
  <c r="G22" i="5" l="1"/>
  <c r="F13" i="15"/>
  <c r="G25" i="2"/>
  <c r="N47" i="1" l="1"/>
  <c r="N11" i="1"/>
  <c r="N21" i="1"/>
  <c r="N37" i="1"/>
  <c r="N39" i="1"/>
  <c r="N49" i="1"/>
  <c r="N29" i="1"/>
  <c r="N55" i="1"/>
  <c r="N43" i="1"/>
  <c r="N27" i="1"/>
  <c r="N53" i="1"/>
  <c r="N59" i="1"/>
  <c r="N15" i="1"/>
  <c r="N41" i="1"/>
  <c r="N17" i="1"/>
  <c r="N35" i="1"/>
  <c r="N57" i="1"/>
  <c r="N33" i="1"/>
  <c r="N61" i="1"/>
  <c r="N25" i="1"/>
  <c r="N9" i="1"/>
  <c r="N51" i="1"/>
  <c r="N31" i="1"/>
  <c r="N19" i="1"/>
  <c r="N13" i="1"/>
  <c r="N23" i="1"/>
  <c r="N7" i="1"/>
  <c r="N5" i="1"/>
  <c r="N45" i="1"/>
  <c r="N3" i="1"/>
  <c r="N63" i="1"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<sst xmlns="http://schemas.openxmlformats.org/spreadsheetml/2006/main" count="476" uniqueCount="346">
  <si>
    <t>TEMAS</t>
  </si>
  <si>
    <t>Presença nas Políticas/diretrizes ou adesão a compromisso voluntário (máximo de 3)</t>
  </si>
  <si>
    <t>Existência e profundidade de políticas por setor econômico ou commodity (máximo de 7)</t>
  </si>
  <si>
    <t>Suficiência das bases de dados consultadas para empresas financiadas via crédito (inclusive cadeia de produção, quando relevante) (máximo de 20)</t>
  </si>
  <si>
    <t>Relevância no processo decisório evidenciada (máximo de 5)</t>
  </si>
  <si>
    <t>Monitoramento de riscos (frequência e abrangência) (máximo de 10)</t>
  </si>
  <si>
    <t>Ações de mitigação de riscos adotadas na concessão de crédito (máximo de 10)</t>
  </si>
  <si>
    <t>Produtos/serviços com impacto ambiental e/ou social positivo – bancos  (máximo de 10)</t>
  </si>
  <si>
    <t>Riscos socioambientais no portfólio de crédito – critério setor econômico (somente para bancos)  (máximo de 10)</t>
  </si>
  <si>
    <t>Riscos socioambientais no portfólio – critério localização das atividades financiadas via crédito (exceto crédito rural) (máximo de 10)</t>
  </si>
  <si>
    <t>Riscos e impactos socioambientais no portfólio de crédito – critério avaliação das empresas (máximo de 5)</t>
  </si>
  <si>
    <t>Governança da Sustentabilidade (máximo de 10)</t>
  </si>
  <si>
    <t>Envolvimento em controvérsias negativas – redução de pontuação (máximo de -5)</t>
  </si>
  <si>
    <t>TOTAL</t>
  </si>
  <si>
    <t>PESO DO TEMA</t>
  </si>
  <si>
    <t>Riscos climáticos físicos crônicos</t>
  </si>
  <si>
    <t>Riscos climáticos físicos agudos</t>
  </si>
  <si>
    <t>Matriz energética</t>
  </si>
  <si>
    <t>Eficiência energética</t>
  </si>
  <si>
    <t>Biodiversidade terrestre</t>
  </si>
  <si>
    <t>Poluição água doce</t>
  </si>
  <si>
    <t>Eficiência hídrica</t>
  </si>
  <si>
    <t>Poluição marítima</t>
  </si>
  <si>
    <t>Poluição do solo</t>
  </si>
  <si>
    <t>Eficiência uso do solo</t>
  </si>
  <si>
    <t>Poluição atmosférica</t>
  </si>
  <si>
    <t>Uso eficiente de matéria-prima sujeita a possível escassez</t>
  </si>
  <si>
    <t>Gestão adequada de resíduos sólidos</t>
  </si>
  <si>
    <t>Trabalho análogo ao escravo</t>
  </si>
  <si>
    <t>Trabalho infantil irregular</t>
  </si>
  <si>
    <t>Saúde no trabalho</t>
  </si>
  <si>
    <t>Segurança no trabalho</t>
  </si>
  <si>
    <t>Saúde do consumidor</t>
  </si>
  <si>
    <t>Segurança do consumidor</t>
  </si>
  <si>
    <t>Direitos a informação e privacidade do consumidor (LGPD)</t>
  </si>
  <si>
    <t>Impactos em comunidades tradicionais</t>
  </si>
  <si>
    <t>Riscos à saúde e segurança da comunidade</t>
  </si>
  <si>
    <t>Riscos ao desenvolvimento local</t>
  </si>
  <si>
    <t>Discriminação de gênero</t>
  </si>
  <si>
    <t>Discriminação étnica ou sexual</t>
  </si>
  <si>
    <t>Pessoas com deficiência</t>
  </si>
  <si>
    <t>Riscos para o patrimônio cultural</t>
  </si>
  <si>
    <t>Questões concorrenciais</t>
  </si>
  <si>
    <t>Responsabilidade tributária</t>
  </si>
  <si>
    <t>Prevenção e combate à corrupção</t>
  </si>
  <si>
    <t>Soma colunas B a L e subtração da M</t>
  </si>
  <si>
    <t>Presença nas Políticas/diretrizes ou adesão a compromisso voluntário; políticas temáticas (0 a 3)</t>
  </si>
  <si>
    <t>Total Ponderado</t>
  </si>
  <si>
    <t>Política de risco socioambiental, p. 5, item 5/ CDP/ adesão a PCAF</t>
  </si>
  <si>
    <t>Política de risco socioambiental, p. 5, item 5 / adesão a CDP/ adesão a PCAF</t>
  </si>
  <si>
    <t>Emissões e compensação de gases de efeito  estufa  (Política de risco socioambiental, p. 4, item 3)/ mitigação e adaptação às mudanças do clima, combinando medida de redução das emissões de Gases de Efeito Estufa e gestão de riscos e oportunidades relacionadas aos desafios das mudanças climáticas (Política de risco socioambiental, p. 5, item 4) /adesão ao CDP/ adesão a PCAF</t>
  </si>
  <si>
    <t xml:space="preserve"> </t>
  </si>
  <si>
    <t>Emissões e compensação de gases de efeito estufa  (Política de risco socioambiental, p. 4, item 3)/ adesão ao CDP/ adesão a PCAF</t>
  </si>
  <si>
    <t>Riscos à biodiversidade  (Política de risco socioambiental, p. 5, item 5)/ mitigação e adaptação às mudanças do clima, combinando medida de redução das emissões de Gases de Efeito Estufa e gestão de riscos e oportunidades relacionadas aos desafios das mudanças climáticas (Política de risco socioambiental, p. 5, item 4) / adesão a Princípios do Equador</t>
  </si>
  <si>
    <t>adesão a Princípios do Equador</t>
  </si>
  <si>
    <t>Não há menção</t>
  </si>
  <si>
    <t>Eficiência no uso agrícola do solo</t>
  </si>
  <si>
    <t>Não realizamos operações com pessoas físicas ou jurídicas que exploram mão-de-obra análoga à de escravo + combate à exploração do trabalho escravo  (Política de risco socioambiental, p. 4, itens 1 e 3)/ adesão a Pacto Global</t>
  </si>
  <si>
    <t>Trabalho infantil,  prostituição e exploração sexual de crianças e adolescentes (Política de risco socioambiental, p. 4, item 3)/ adesão a Pacto Globlal</t>
  </si>
  <si>
    <t xml:space="preserve"> adesão a Princípios do Equador</t>
  </si>
  <si>
    <t>Mantemos relacionamento com as partes interessadas, incluindo a comunidade local (Política de risco socioambiental, p. 5, item 6)/ adesão a Princípios do Equador</t>
  </si>
  <si>
    <t>Política de Diversidade, Equidade e Inclusão, p. 4/ adesão ao Pacto Global</t>
  </si>
  <si>
    <t>Política de Diversidade, Equidade e Inclusão, p. 4</t>
  </si>
  <si>
    <t>adesão aos Princípios do Equador</t>
  </si>
  <si>
    <t>Políticas de Anticorrupção e Antissuborno com prevenção e combate / adesão a Pacto Global/  Pacto Empresarial Brasileiro pela Integridade e Contra a Corrupção (Estrutura de Financiamento Sustentável, p, 5)</t>
  </si>
  <si>
    <t>Inclusão em política setorial ou em política temática (0 a 7)</t>
  </si>
  <si>
    <t>Durante a diligência socioambiental, o time verificará se a planta industrial está localizada em área de escassez hídrica (Política setorial bebidas, p. 4, item 4.1, Política de papel e celulose, p. 5, 4.2)/ Durante a diligência socioambiental, deverá ser verificado se a região em que projeto será desenvolvido é conhecida por sua escassez hídrica ou se a contraparte elaborou estudos (ex.: estudos de disponibilidade hídrica e de vulnerabilidades das bacias hidrográficas) e planos para mitigar estes riscos (ex.: ações de resiliência hídrica nas instalações). (Política setorial petróleo e gás, p.  6,  item 4.4, 2o. parágrafo)/ Durante a análise socioambiental, é necessário verificar (...) práticas relacionadas à agricultura de baixo carbono, além de estudo de incidência de riscos físicos ligados à mudança climática (falta de água, tempestades, inundações, secas). (Política setorial Agronegócio, p. 8, item 4.8) /Na política de construção civil, há uma menção genérica a riscos climáticos físicos (p. 6).</t>
  </si>
  <si>
    <t>Durante a análise socioambiental, é necessário verificar (...) práticas relacionadas à agricultura de baixo carbono, além de estudo de incidência de riscos físicos ligados à mudança climática (falta de água, tempestades, inundações, secas). (Política setorial Agronegócio, p. 8, item 4.8). Na política de construção civil, há uma menção genérica a riscos climáticos físicos (p. 6).</t>
  </si>
  <si>
    <t>O time ESG avaliará quais medidas a empresa vem adotando para contabilizar as emissões de gases decorrentes dos efeitos das mudanças climáticas, além das ações ligadas ao Net Zero e aos critérios de transição (ex: descomissionamento de termelétricas a carvão, transição de carvão mineral para natural ou outras fontes de energia como eólica) (Política setorial carvão, p. 5, 1o. parágrafo)/De maneira geral, o time socioambiental verificará se a contraparte realiza procedimentos mitigantes e preventivos como: (i) monitoramento das emissões (especialmente monóxido de carbono, óxido de nitrogênio e dióxido de carbono); (ii) construção de chaminés adequadas para dispersão de poluentes; (iii) implantação de cortina verde para minimizar saída de gases e poeira para parte exterior ao empreendimento; e (iv) escolha de local que favoreça a dispersão atmosférica. (Política setorial gás, p. 6, 2o. parágrafo)/ A diligência socioambiental verificará a existência de monitoramento de emissões (Política setorial siderurgia e metalurgia, p. 5, 1o. parágrafo)/ Além das categorias excluídas pela Análise de Risco Ambiental e Social, projetos que apoiam as seguintes atividades não são elegíveis ao abrigo deste quadro: Exploração, produção e transporte dedicado de combustíveis fósseis; • Geração de energia baseada em combustível fóssil ou usina híbrida com mais de 15% de backup de combustível fóssil; projetos de aquecimento urbano ou águas residuais provenientes de operações de combustíveis fósseis; • Geração de energia nuclear; • Produção ou comércio de qualquer atividade considerada ilegal sob leis ou regulamentos nacionais ou convenções e acordos internacionais (Sustainable Financing Framework, p. 23); Necessário verificar se há utilização de fontes de energia renováveis (Política Setorial Agronegócio, p. 8, 2o. parágrafo)/ O time socioambiental deve verificar as boas práticas da contraparte, as quais poderão incluir (...) substituição de combustíveis fósseis por renováveis.  (Política setorial papel e celulose, p. 5, 2o. parágrafo)</t>
  </si>
  <si>
    <t>Política setorial de construção civil faz menção a riscos climáticos de transição e menciona eficiência energética (p. 6)</t>
  </si>
  <si>
    <t>Práticas relacionadas à agricultura de baixo carbono (Política Setorial agronegócio, p. 8, 2o. parágrafo)/ As seguintes ações serão avaliadas na análise de risco socioambiental deste tipo de projeto: (i) reservar árvores ou áreas de sub-bosques como corredores de passagem para fauna; (ii) preservar reservas legais e áreas de preservação permanente (assim como outras áreas especialmente protegidas) para também funcionarem como passagem de fauna; (iii) criação de áreas para conversação do habitat para reprodução de alguma espécie; (iv) desenvolvimento de programas de educação ambiental (para auxiliar na conscientização para manutenção e conservação da vegetação) e de monitoramento da fauna. (Política setorial florestal, p. 5, item 4.3, 2o. parágrafo)/Quanto à fauna, destacam-se os seguintes impactos: (i) afugentamento; (ii) destruição de locais de abrigo natural; (iii) mudanças nas rotas de fuga e nos limites naturais destas comunidades; (iv) remoção de tocas e esconderijos de determinadas espécies. O time ESG verificará se a contraparte avaliou esses impactos e implementou programas que visem a sua mitigação (Política setorial energia renovável, p. 5, item 4,2, 2o. e 3o. parágrafos) /será verificado na análise de risco socioambiental se a contraparte possui e executa programas para restauração ambiental e de recuperação das áreas degradadas (Política setorial transmissão e distribuição de energia, p. 4, item 4.2, 2o. parágrafo)/ O time socioambiental verificará se a contraparte possui medidas para prevenir este risco, como: (i) manutenção da vegetação; (ii) remoção de combustível de alto risco das proximidades das estruturas; (iii) plantio de espécies mais resistentes ao fogo; (iv) identificação e monitoramento dos incêndios e suas causas (Política setorial de transmissão e distribuição de energia, p. 7, item 4.7, 2o. parágrafo)/ supressão de vegetação e alteração do ecossistema (Política setorial de transporte e logística, p. 4, item 4.2, 2o. parágrafo)/ Verificar os passivos ambientais (Política setorial de transporte e logística, p.4, item 4.5)/ A diligência socioambiental verificará a existência de programas para mitigar impactos causados à biodiversidade durante a construção e a operação de unidades fabris (Política setorial bebidas, p. 4, item 4.2)/ Durante a diligência socioambiental, deverá ser solicitado o mencionado estudo e identificado os principais impactos ambientais e respectivos mitigantes (ex: recuperação de ambientes degradados, projetos de reflorestamento, recomposição de espécies nativas, monitoramento de fauna com eventual identificação de espécies ameaçadas) (Política setorial petróleo e gás, p. 4, item 4.1, 2o. parágrafo)/ caso a construção das estradas seja inevitável, as suas áreas de desembarque não devem ser construídas em áreas úmidas (Política setorial floresta, p. 6, item 4.4, 3o. parágrafo/ Política setorial agronegócio,  p. 5, item 4.3/ Política setorial de energia solar, p. 5, item 4.2)</t>
  </si>
  <si>
    <t>Deverá ser analisado se a contraparte realiza o tratamento e  monitoramento de seus efluentes para verificar o atendimento aos padrões legais e mitigar riscos de autuações administrativas. (Política setorial energia renovável, p. 6, item 4.4)/ A diligência socioambiental, além de solicitar as autorizações para uso de água, verificará o gerenciamento do uso dos recursos hídricos e o tratamento de efluentes, planos para mitigar riscos de contaminação dos corpos hídricos, assim como risco de rebaixamento do lençol freático. (Política setorial mineração, p. 5, item 4.4, 1o. parágrafo)/ Contaminação da água (Política setorial de transporte e energia, p. 4, item 4.2, 2o. parágrafo/ Política setorial agronegócio, p. 7)/ Durante a diligência socioambiental, deve-se verificar (...) de que forma os efluentes gerados serão destinados (se haverá Estação de Tratamento de Efluente própria ou se será utilizada rede local e/ou serviços terceirizados para o devido tratamento e disposição final) (Política setorial da Construção Civil, p. 4, item 4.2)/ Especial atenção deve ser dada aos tambores com óleo ou com resíduos oleosos para evitar contaminação (...) das águas subterrâneas (Política setorial de armas e munições, p. 5, item 4.5)/ Obs: faltaram outros setores industriais que geram efluentes tóxicos</t>
  </si>
  <si>
    <t>O time socioambiental deve verificar as boas práticas da contraparte, as quais poderão incluir monitoramento e reporte periódico dos consumos de água (...) além do desenvolvimento de soluções de ecoeficiência que proporcionem economia destes recursos naturais (Política setorial papel e celulose, p. 5, 2o. parágrafo)/ Com relação aos efluentes/resíduos oriundos do processo produtivo, deverá ser verificado existência de: (i) registros de informações (ou gestão sobre este tema) sobre consumo (incluindo formas de captação, obtenção de autorizações/outorgas) e destinação (Política setorial química e petroquímica, p. 6, 1o. parágrafo)/ Competição do uso de água com outros usos prioritários que poderão causar riscos operacionais e/ou custo com implementação de tecnologias de baixo consumo de água (Política setorial Termelétrica a gás natural, p. 8)/ Obs: faltou Agronegócio</t>
  </si>
  <si>
    <t>A diligência socioambiental deverá verificar se a contraparte possui procedimentos que combatam a aplicação de técnicas de pesca predatórias e destrutivas, assim como se é conduzido um  monitoramento da resiliência e proteção dos corais. (Política setorial pesca, p. 4, item, 4.2, 3o. parágrafo)/ O time ESG deverá entender de que forma é feito o gerenciamento destes materiais para evitar acidentes, vazamentos, contaminações e explosões. (Política setorial química e petroquímica, p. 5, 1o. parágrafo)</t>
  </si>
  <si>
    <t>O time ESG deverá entender de que forma é feito o gerenciamento destes materiais para evitar acidentes, vazamentos, contaminações e explosões. (Política setorial química e petroquímica, p. 5, 1o. parágrafo)/  contaminação do solo (Política setorial transporte e logística, p. 4, item 4.2, 2o. parágrafo)/Especial atenção deve ser dada aos tambores com óleo ou com resíduos oleosos para evitar contaminação do solo e das águas subterrâneas (Política setorial de armas e munições, p. 5, item 4.5)/ A diligência socioambiental deverá verificar procedimentos e treinamentos adotados pela companhia para manuseio, armazenamento e destinação final de defensivos agrícolas. Por exemplo, a legislação exige medidas como  (i) piso cimentado e telhado resistente, de forma que o depósito permaneça seco (Políticia setorial agronegócio, p. 6, item 4.5)/ Especial atenção deve ser dada aos tambores com óleo ou com resíduos oleosos para evitar contaminação do solo  (Política setorial de armas e munições, p. 5, item 4.5)/  O time socioambiental deverá verificar se as plantas industriais da empresa estão cadastradas em algum dos bancos de dados públicos de áreas contaminadas municipais (Política setorial química e petroquímica, p. 5, item 4.4, 1o. parágrafo)</t>
  </si>
  <si>
    <t>Eficiência uso agrícola do solo</t>
  </si>
  <si>
    <t>Erosão e empobrecimento dos nutrientes do solo, entre outros problemas ambientais que podem levar à quebra da estabilidade do ecossistema e alteração do microclima da região, que reflete negativamente não só nos recursos naturais daquela região, mas também na própria atividade rural ali realizada (Política setorial agronegócio, p. 5, item 4.3)/ Política setorial floresta, p. 6, item 4.4/ realizar a manutenção periódica das vias de acesso e da área dos painéis solares, para impedir desenvolvimento de processos erosivos nestes locais e riscos à operação da usina solar. (Política setorial energia solar, p. 5, item 4.2)/ Politica setorial transporte e logística, p. 8, item 4.10.3</t>
  </si>
  <si>
    <t>Poluição atmosférica (Política setorial de transporte e logística, p. 4, item 4.2, 2o. parágrafo)/ As fábricas de produção de armas e munições são responsáveis pela emissão de gases como: material particulado, dióxido de enxofre, monóxido de carbono e compostos orgânicos voláteis. (Política setorial de armas e munições, p. 5, item 4.3)/ De maneira geral, o time socioambiental verificará se a contraparte realiza procedimentos mitigantes e preventivos como: (i) monitoramento das emissões (especialmente monóxido de carbono, óxido de nitrogênio e dióxido de carbono); (ii) construção de chaminés adequadas para dispersão de poluentes; (iii) implantação de cortina verde para minimizar saída de gases e poeira para parte exterior ao empreendimento; e (iv) escolha de local que favoreça a dispersão atmosférica (Política setorial termelétrica a gás, p. 6, 3o. parágrafo/ Política setorial de mineração, p. 5, item 4.3/Política setorial petróleo e gás, p.5, item 4.2/ Política setorial siderurgia e metalurgia, p. 4,  item 4.2)</t>
  </si>
  <si>
    <t>Deverá ser verificado a elaboração e acompanhamento do plano de gerenciamento de resíduos sólidos (Política setorial agronegócio, p.7, item 4,7, 1o. parágrafo)/ O time socioambiental deverá verificar se a contraparte realiza o tratamento e a disposição adequada de seus efluentes e resíduos, com a adoção de monitoramento contínuo (Política setorial gás, p. 6, item 4,6, 1o. parágrafo)/ O time socioambiental verificará se a contraparte possui e implementa programa de gerenciamento de resíduos sólidos que contemple manejo, armazenamento e destinação final destes resíduos (Política setorial de energia renovável. p. 6, iten 4.5)/ Durante a verificação socioambiental deverão ser analisados os planos de gerenciamento de resíduos sólidos (Política setorial mineração, p. 6, item 4.5, 2º. parágrafo)/  A diligência socioambiental verificará se a contraparte possui plano de gerenciamento de resíduos sólidos (Política setorial siderurgia e metalurgia, p. 5, item 4.4)/ A diligência socioambiental verificará a elaboração e  acompanhamento de um programa de gerenciamento de resíduos sólidos (Política setorial fumo, p. 4,  1o. parágrafo)/ Durante a avaliação ambiental, deverá ser observada a elaboração e acompanhamento do programa de gerenciamento de resíduos sólidos (Política setorial da construção civil, p. 5, item 4.3)/  A diligência socioambiental verificará se a contraparte possui programa de gerenciamento de resíduos sólidos (Política setorial de bebidas, p. 5, 1o. parágrafo)/ certificados de destinação de resíduos/rejeitos (Política setorial armas e munições, p.4, item 4.1)</t>
  </si>
  <si>
    <t>Pessoas físicas ou jurídicas incluídas na Lista de Trabalho Escravo da Secretaria de Trabalho (Política Setorial Agronegócio, p.4, quarto parágrafo)/De acordo com a Política de Risco Socioambiental do BTG Pactual não realizamos operações com pessoas físicas ou jurídicas que exploram mão-de-obra análoga à de escravo, (Política setorial agronegócio, p. 8, item 4.9, 4o. parágrafo)/ Política setorial de bebidas, p. 7/ Política setorial Construção civil, p. 7/ Política setorial fumo, p. 5/ Políticas setoriais geração de energia/ Principais políticas setoriais tratam do tema</t>
  </si>
  <si>
    <t>Política setorial do fumo, p.6, primeiro parágrafo/ Política setorial de bebidas, p. 9/ Política setorial Florestal, p. 8/ Política Setorial Geração de Energia Renovável Carvão, p. 6/ Política Setorial Geração de Energia Renovável Gás Natural, p. 7/Política Setorial Incorporação Imobiliária, p. 6/ Política Setorial Papel e Celulose, p. 8/ Política Setorial Pesca, p. 5/Política Setorial Transmissão e Distribuição de Energia, p, 8/ Petróleo e gás, química e petroquímica, siderurgia, Mineração não possuem</t>
  </si>
  <si>
    <t>Deverá ser verificado (i) áreas de vivência (ii) alojamentos (iii) vestiários (iv) sanitários (v) refeitórios (iv) disponibilização de água potável (v) uso de equipamentos de proteção individual (vi) ergonomia (vii) atendimento da Norma Regulamentadora 31 da Secretaria do Trabalho; (viii) elaboração e revisão periódica dos riscos e mitigantes através de Programas de Prevenção de Riscos Ambientais (“PPRA”) e Controle Médico de Saúde Ocupacional (“PCMSO”).  (Política setorial agronegócio, p. 8, item 4.9, 1o. parágrafo)/ Faz-se necessário realizar (i) levantamento dos riscos aos colaboradores e respectivas medidas de prevenção (Política setorial carvão, p. 5, item 4.6)/ Para este item, o time socioambiental deverá verificar se a contraparte realiza os seguintes procedimentos: (i) levantamento dos riscos aos colaboradores e respectivas medidas de prevenção; (ii) exames admissionais e periódicos específicos para cada uma das funções; e (iii) treinamentos sobre o tema, além da execução de planos de ação para correção de eventuais irregularidades identificadas (Política setorial gás, p. 7, item 4.7)/ A diligência socioambiental deverá verificar a existência de processos de avaliação inicial e contínua dos impactos gerados à saúde e segurança do trabalhador (solicitação de PPRA e PCMSO14) e de times dedicados a tratar deste tema (Política setorial petróleo e gás, p. 8, item 4.8)/ A diligência socioambiental verificará de que forma os riscos à saúde e segurança do trabalho são identificados, se a contraparte estabelece metas de segurança a serem cumpridas, rotinas rígidas de inspeções e controle, avaliação do método de trabalho e da exposição dos trabalhadores ao risco e meios de controle e . fiscalização. (Política setorial química e petroquímica, p. 7, 1o. parágrafo e Política setorial e siderurgia e metalurgia, p. 6, item 4.5)/ (Política setorial de construção civil, p. 6, item 4.5)/ Política setorial de bebida, p.5, item 4.4/ Política setorial de armas e munições, p. 6, item 4.6</t>
  </si>
  <si>
    <t>Caso o uso de pesticidas seja necessário, as seguintes ações serão observadas na análise de risco socioambiental do setor: (i) treinamento do time responsável pela aplicação do pesticida; (ii) utilização de acordo com rótulo que fornece informações sobre dosagem e uso seguro; (iii) manter e calibrar equipamentos de aplicação de pesticidas em acordo com as recomendações dos fabricantes (Política setorial floresta, p. 7, item 4.7, 4º. parágrafo)/ Riscos que devem ser considerados: Manuseio e aplicação de produtos químicos, Uso de motosserra e machados e facões durante as atividades de corte, Uso de motosserra e machados e facões durante as atividades de corte, Incêndios florestais que podem ser causados por eventos naturais (raio) e erro humano (Políticia setorial floresta, p. 7/8, tabela)/ Para este item, o time socioambiental deverá verificar se a contraparte realiza os seguintes procedimentos: (i) levantamento dos riscos aos colaboradores e respectivas medidas de prevenção; (ii) exames admissionais e periódicos específicos para cada uma das funções; e (iii) treinamentos sobre o tema, além da execução de planos de ação para correção de eventuais irregularidades identificadas (Política setorial gás, p. 7, item 4.7)/ Durante a diligência socioambiental, deve-se verificar a estrutura e gestão com relação ao tema de segurança do trabalho (Política setorial mineração, p. 7, item 4.8)/ A diligência socioambiental deverá verificar a existência de processos de avaliação inicial e contínua dos impactos gerados à saúde e segurança do trabalhador (solicitação de PPRA e PCMSO) e de times dedicados a tratar deste tema (Política setorial petróleo e gás, p. 8, item 4.8)/ A diligência socioambiental verificará de que forma os riscos à saúde e segurança do trabalho são identificados, se a contraparte estabelece metas de segurança a serem cumpridas, rotinas rígidas de inspeções e controle, avaliação do método de trabalho e da exposição dos trabalhadores ao risco e meios de controle e . fiscalização. (Política setorial química e petroquímica, p. 7, 1º. parágrafo)/ (Política setorial de construção civil, p. 6, item 4.5)/ Política setorial de bebida, p. 5, item 4.4/ Política setorial de armas e munições, p. 6, item 4.6</t>
  </si>
  <si>
    <t>Efeitos do fumo na saúde (Política setorial do fumo,  p. 5, item 4.4)/ Estes clones podem ser considerados como organismos geneticamente modificados e seu uso poderá ser precedido de autorização da Comissão Técnica Nacional de Biossegurança, vinculada ao Ministério de Ciência e Tecnologia. (Política setorial do agronegócio, p. 7, item 4.6)</t>
  </si>
  <si>
    <t>Aquisição ou expansão de áreas rurais podem afetar terras indígenas, territórios quilombolas (sejam demarcados ou em processo de demarcação) – cujos direitos estão garantidos pela Constituição Federal - ou outras comunidades tradicionais. Durante a diligência devem ser verificadas eventuais interferências e/ou proximidades nestes territórios e em caso positivo, deverá ser verificado que tipo de tratamento é dado (ex: no caso de proximidade com terras indígenas, verificar se é feito algum programa de engajamento e capacitação, com anuência e acompanhamento da Fundação Nacional dos Índios). Ausência de engajamento com comunidades sejam elas tradicionais ou não podem representar riscos de reputação. (Política setorial agronegócio, p. 9, item 4.10,  2o. parágrafo)/ Caso o reassentamento de população (comunidades tradicionais, indigenas, ribeirinhos, quilombolas) seja necessário para realização do plantio, deverá ser verificado se houve correta indenização das partes afetadas e se ações foram tomadas, em conjunto com essas partes, para a melhor preservação dos meios de subsistência e padrões de vida das pessoas deslocadas (Política setorial floresta, p. 8, item 4.9, 3o. parágrafo)/ Durante a diligência socioambiental, deve-se verificar a proximidade da área do projeto com áreas indígenas, sejam elas já transformadas em territórios ou em processo de demarcação. (Política setorial mineração, p. 4, 1o. parágrafo)/ deverão ser solicitados os programas elaborados e em execução para mitigar os efeitos nas comunidades próximas (Política setorial mineração, p. 5, item 4.3, 2o. parágrafo)/  deve-se verificar se foi elaborado estudo/levantamento dos potenciais impactos à comunidade local (Política setorial petróleo e gás, p. 8, item 4.9)/ Devido à extensão das linhas de transmissão e distribuição e dependendo da região em que projeto será instalado, essas atividades poderão impactar comunidades tradicionais como indígenas e quilombolas. A falta de estudos para identificar interferências nestas comunidades e de ações para mitigar eventuais impactos poderão causar paralisações no projeto por eventual pressão destas comunidades e do Ministério Público (risco operacional e risco de reputação). (Política setorial de transmissão e distribuição de energia, p. 5, 1o. parágrafo)/ Devido à longa extensão dos sistemas de transporte, que podem atravessar diferentes estados e municípios, é possível que haja interferência em áreas indígenas, territórios quilombolas, áreas
tombadas (patrimônio arqueológico, histórico e/ou cultural), unidades de conservação, entre outras áreas de proteção especial.
O time ESG verificará se projeto intercepta alguma destas áreas especialmente protegidas e se possui programas e/ou ações voltadas à mitigação e/ou compensação dessas interferências (Política setorial transporte e logística, p. 4, item 4.1)</t>
  </si>
  <si>
    <t>Durante a due diligence socioambiental, deverá ser verificado se a contraparte realiza os seguintes procedimentos: (i)  manutenção de veículos e equipamentos para controle de emissão de ruído e  vibração; (ii) priorização de equipamentos com baixos índices de ruídos; e (iii) imposição de limites de velocidade nas vias internas. (Política setorial gás, p. 6, item 4,5, 1º. parágrafo)/ Durante a diligência socioambiental, deverá ser verificado a elaboração de Plano de Emergência Ambiental, além da realização de simulações/treinamentos periódicos sobre o tema (verificar público alvo, periodicidade), da existência de um time responsável para tratar destes temas e do controle de vazamentos e outros eventos de emergência, com eventuais planos de ação adotados (Política setorial petróleo e gás, p. 7, item 4.5)/ O time socioambiental verificará se o projeto elaborou estudo contendo aplicações de técnicas de engenharia para reduzir os campos eletromagnéticos ou outros mitigantes, além de alertas/programas de comunicação de eventual risco de exposição a esses campos. (Política setorial de transmissão e distribuição de energia, p. 7, 2o. parágrafo)/ Política setorial de bebidas, p. 6, item 4.6/  instalações elétricas devem estar em bom estado de conservação para evitar curto circuito e incêndios (Política setorial agronegócio, p. 6, 4.5)/ Após a aquisição, dependendo da localização dos imóveis e da atividade desenvolvida no passado, os órgãos ambientais podem exigir a elaboração de investigações ambientais para identificar potencial passivo ambiental . Caso haja alteração no uso do solo (ex.: aquisição de um terreno industrial para construção de prédio residencial) e o imóvel esteja contaminado, a autorização da Prefeitura para início das obras poderá depender de manifestação prévia do órgão ambiental, que poderá vir acompanhada de ações de remediação e/ou contenção de eventual contaminação para reabilitação da área. (Política setorial incorporação imobiliária, p. 4, item 4.1)/ Se mina e/ou barragem de rejeito estiver localizada em área onde há risco de cargas sísmicas elevadas, deverá ser feita uma revisão independente de forma periódica, que reporte à alta gerência da instituição. (Política Mineração, p. 6, item 4.5)</t>
  </si>
  <si>
    <t>Quanto ao patrimônio arqueológico, o Instituto do Patrimônio Histórico e Artístico Nacional - IPHAN possui procedimento próprio para os processos de licenciamento ambiental dos sistemas de distribuição/transmissão. Poderá ser exigido pelas entidades ambientais competentes o acompanhamento arqueológico nas etapas de supressão de vegetação, terraplanagem, construção de fundação, escavação das tubulações e, caso algum fragmento arqueológico seja identificado (cerâmica, por exemplo), poderá haver paralisação do projeto até que o IPHAN vistorie a área e se manifeste quanto à retomada das atividades. (Política setorial de transmissão e distribuição de energia, p. 5, item 4.3, 2º. parágrafo)/  eventuais interferências em áreas tombadas por patrimônio histórico, cultural e/ou arqueológico (Política setorial incorporação imobiliária, p. 4, item 4.1)</t>
  </si>
  <si>
    <t>ABRANGÊNCIA DO USO</t>
  </si>
  <si>
    <t>BASE DE DADOS</t>
  </si>
  <si>
    <t>Todos os setores econômicos sujeitos a licenciamento ambiental - até 20 pontos</t>
  </si>
  <si>
    <t>Peso</t>
  </si>
  <si>
    <t>Apenas setores econômicos com maior risco socioambiental
(médio ou alto) - até 15 pontos</t>
  </si>
  <si>
    <t>Apenas operações ou clientes/investimentos acima de certo patamar financeiro, sendo o universo mais abrangente do que Project Finance (nesse caso, será considerado o percentual, dentre as operações com setores sujeitos a licenciamento ambiental, para o qual ocorre a consulta) - até 8 pontos</t>
  </si>
  <si>
    <t>Apenas Project Finance
-  até 4 pontos</t>
  </si>
  <si>
    <t> </t>
  </si>
  <si>
    <t>Nota por base de dado consultada (com respectivo peso da linha)</t>
  </si>
  <si>
    <t>Nota por base de dado consultada (com peso e escala 0 a 100)</t>
  </si>
  <si>
    <t>Licenciamento ambiental vigente</t>
  </si>
  <si>
    <t>Deverá ser analisado o Cadastro Ambiental Rural (“CAR”) (Política setorial agronegócio, p. 4)/ Secretaria de Aquicultura e Pesca (MAPA) é responsável pela emissão da licença de pesca amadora (Política setorial pesca, p.4)/ Política setorial transmissão e distribuição de energia, p. 5)/ Política setorial transporte e logística, p. 10 - Previstos em alguns setores de maior risco socioambiental</t>
  </si>
  <si>
    <t>Relatórios ambientais anuais de empresas inscritas no Cadastro Técnico Federal de Atividades Potencialmente Poluidoras</t>
  </si>
  <si>
    <t>Cumprimento das condicionantes – verificação junto à empresa</t>
  </si>
  <si>
    <t>Prática de infrações – órgão ambiental estadual</t>
  </si>
  <si>
    <t>O time ESG analisará a existência de demandas administrativas e/ou judiciais iniciadas sobre desmatamento irregular, observadas eventuais exigências da legislação aplicáveis para bioma em que a área está localizada. (Política setorial do agronegócio, p. 5, item 4.3) - Previsto apenas no setor do agronegócio</t>
  </si>
  <si>
    <t>Áreas embargadas – órgão ambiental estadual/DF</t>
  </si>
  <si>
    <t>Política setorial agronegócio, p. 4/ Política setorial floresta, p. 4/ Política setorial fumo, p. 5/ Política setorial transporte e logística, p. 10/ Relatório anual, p. 45 e 66/ Sustainable Financing Framework, p. 12 - Prevista para alguns setores de maior risco socioambiental</t>
  </si>
  <si>
    <t>Autorizações para supressão de vegetação (sempre que apurado desmatamento recente) – órgãos ambientais estaduais (ou municipais, qdo. for o caso)</t>
  </si>
  <si>
    <t>Para suprimir qualquer tipo de vegetação é necessária a obtenção de autorização junto aos órgãos ambientais competentes, que poderão exigir a realização de estudos complementares e em alguns casos o Estudo de Impacto Ambiental (Política setorial Floresta, p. 5; Política setorial agronegócio, p. 5; Política Setorial de Geração de Energia Eólica, p. 6; Política Setorial de Energia Solar, p. 5; Política Setorial de Incorporação Imobiliária, p. 5; Política Setorial de Transmissão e Distribuição de Energia, p. 8; Política Setorial de Transporte e Logística, p. 5)</t>
  </si>
  <si>
    <t>Prática de infrações – órgãos ambientais federais</t>
  </si>
  <si>
    <t>O time ESG analisará a existência de demandas administrativas e/ou judiciais iniciadas sobre desmatamento irregular, observadas eventuais exigências da legislação aplicáveis para bioma em que a área está localizada. (Política setorial do agronegócio, p. 5, item 4.3) - Previsto apenas no setor do agronegócio, apenas para desmatamento ilegal e não está exatamente clara a base de dados consultada</t>
  </si>
  <si>
    <t>Áreas embargadas pelo IBAMA ou ICMBio</t>
  </si>
  <si>
    <t>Relação de áreas embargadas pelo Instituto Brasileiro do Meio Ambiente e dos Recursos Naturais Renováveis (IBAMA), (Relatório anual, p. 45)/  - Instituto Chico Mendes de Conservação da Biodiversidade (ICMBio) (Política setorial energia solar, p. 5) - Previsto em alguns setores de maior risco socioambiental</t>
  </si>
  <si>
    <t>Limites de unidades de conservação (federais, estaduais e municipais)</t>
  </si>
  <si>
    <t>Bases de dados do ICMBio e dos órgãos  ambientais estadual e municipal responsáveis (Política setorial energia solar, p. 5) - Previsto apenas para esse setor</t>
  </si>
  <si>
    <t>Limites de terras indígenas</t>
  </si>
  <si>
    <t>CAR (Política Agronegócio, p. 5), Fundação Nacional do Índio (Política setorial energia solar, p. 5; Política mineração, p. 4, Política setorial de transporte, p. 4) - Prevista em alguns setores de maior risco socioambiental; a consulta deveria ser sempre à base de dados do INCRA, o CAR não contém informações completas</t>
  </si>
  <si>
    <t>Limites de territórios quilombolas</t>
  </si>
  <si>
    <t>Fundação Cultural Palmares (FCP), Instituto Nacional de Colonização e Reforma Agrária (INCRA) (Política setorial energia solar, p. 5; Política setorial de transporte, p. 4); CAR (Política Agronegócio, p. 5) - Previsto em alguns setores de maior risco socioambiental; a consulta deveria ser sempre à base de dados do INCRA, o CAR não contém informações completas</t>
  </si>
  <si>
    <t>IPHAN e órgãos estaduais e municipais de proteção do patrimônio cultural</t>
  </si>
  <si>
    <t>Prevista para alguns setores de maior risco</t>
  </si>
  <si>
    <t>Outros conflitos fundiários ou comunitários</t>
  </si>
  <si>
    <t>Bases de dados do Ministério Público Federal</t>
  </si>
  <si>
    <t>Bases de dados do Ministério Público Estadual</t>
  </si>
  <si>
    <t>Política setorial incorporação imobiliária, p. 5 - Previsto apenas no setor da incorporação imobiliária</t>
  </si>
  <si>
    <t>“Lista suja” do trabalho escravo</t>
  </si>
  <si>
    <t xml:space="preserve"> Lista de Trabalho Escravo da Secretaria do Trabalho (Política setorial agronegócio, p. 4)/  Cadastro de Empregadores que tenham submetido trabalhadores a condições análogas à de escravo, publicada pelo Ministério da Economia ao tempo da contratação da operação (Política setorial agronegócio, p. 8; Política setorial da construção civil, p. 7) - Previsto em todos os setores e em algumas políticas</t>
  </si>
  <si>
    <t>Infrações em matéria de saúde e segurança do trabalho (inclusive trabalho infantil)</t>
  </si>
  <si>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</si>
  <si>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</si>
  <si>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</si>
  <si>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</si>
  <si>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</si>
  <si>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 xml:space="preserve">Pesquisa automatizada na base de processos de tribunais estaduais e federais e superiores, a partir da combinação do nome e/ou documento da contraparte com classes e assuntos proces-suais que guardam relevância para as políticas internas do BTG Pactual, como crime ambiental, trabalho em condições análogas as de trabalho escravo, entre outros (Relatório anual, p. 45) </t>
  </si>
  <si>
    <t>Bases de dados do Poder Judiciário Estadual</t>
  </si>
  <si>
    <t xml:space="preserve">Pesquisa automatizada na base de processos de tribunais estaduais e federais e superiores, a partir da combinação do nome e/ou documento da contraparte com classes e assuntos processuais que guardam relevância para as políticas internas do BTG Pactual, como crime ambiental, trabalho em condições análogas as de trabalho escravo, entre outros. (Relatório anual, p. 45) </t>
  </si>
  <si>
    <t>Dados da própria empresa relativos à matriz energética</t>
  </si>
  <si>
    <t>Dados da própria empresa relativos à eficiência energética</t>
  </si>
  <si>
    <t>Dados da própria empresa relativos à eficiência hídrica</t>
  </si>
  <si>
    <t>Tema é tratado na Política setorial de bebidas e tb consulta-se outorga para utilização de recursos hídricos para outros setores de maior risco.</t>
  </si>
  <si>
    <t>Dados da própria empresa relativos à gestão de resíduos</t>
  </si>
  <si>
    <t>Dados da própria empresa relativos ao uso de matéria-prima</t>
  </si>
  <si>
    <t>Dados da própria empresa relativos a riscos ambientais na cadeia de produção/valor</t>
  </si>
  <si>
    <t>Dados da própria empresa relativos a riscos sociais na cadeia de produção/valor</t>
  </si>
  <si>
    <t>PROCONs ou bases de dados do Ministério da Justiça em matéria de consumo</t>
  </si>
  <si>
    <t>Bases de dados do CADE (concorrência)</t>
  </si>
  <si>
    <t>Entes encarregados de zelar pela sanidade animal ou vegetal (para setores relevantes)</t>
  </si>
  <si>
    <t>Vigilância sanitária (para setores relevantes)</t>
  </si>
  <si>
    <t>Imprensa</t>
  </si>
  <si>
    <t>Pesquisas automatizadas na internet aberta com combinações de palavras do nome da contraparte com termos como “pornografia”, “prostituição”, “trabalho infantil”, “trabalho escravo”, “racismo”, “crime ambiental”, entre outros (Relatório anual, p. 45), Mídia negativa ambiental e social (trabalho infantil e escravo) (Estrutura de Financiamento Sustentável, p. 12)</t>
  </si>
  <si>
    <t>Mídias online em geral</t>
  </si>
  <si>
    <t>Pesquisas automatizadas na internet aberta com combinações de palavras do nome da contra-parte com termos como “pornografia”, “prostituição”, “trabalho infantil”, “trabalho escravo”, “racismo”, “crime ambiental”, entre outros; (Relatório anual, p. 45), Mídia negativa ambiental e social (trabalho infantil e escravo) (Estrutura de Financiamento Sustentável, p. 12) - cobertura temática limitada</t>
  </si>
  <si>
    <t>Organizações da sociedade civil relevantes</t>
  </si>
  <si>
    <t>Mecanismo de recebimento de queixas</t>
  </si>
  <si>
    <t>Inspeções no local</t>
  </si>
  <si>
    <t xml:space="preserve"> Visitas in loco podem ser realizadas mediante solicitação limitada a 1 ano. (Sustainable Financing Framework, p. 12) - Previsto para alguns setores de maior risco socioambiental</t>
  </si>
  <si>
    <t>Contratação de auditoria socioambiental</t>
  </si>
  <si>
    <t>TOTAL PONDERADO DA COLUNA</t>
  </si>
  <si>
    <t>4,99</t>
  </si>
  <si>
    <t>Outorga de água (Política setorial de bebidas, p. 4, Política Setorial da construção civil, p. 5; Política setorial floresta, p. 5, Política setorial papel e celulose, p. 8)</t>
  </si>
  <si>
    <t>Na análise de risco socioambiental deste tipo de projeto serão solicitadas as evidências do Certificado de Qualidade de Biossegurança e regularidade quanto ao uso de clones.  (Política setorial agronegócio, p. 7)</t>
  </si>
  <si>
    <t>DOF   (Política Setorial da construção civil, p. 5; Política setorial floresta, p. 5)</t>
  </si>
  <si>
    <t>Pesquisas automatizadas na internet aberta com combinações de palavras do nome da contra-parte com termos como “pornografia”, “prostituição”, “trabalho infantil”, “trabalho escravo”, “racismo”, “crime ambiental”, entre outros; (Relatório anual, p. 45), Mídia negativa ambiental e social (trabalho infantil e escravo) (Estrutura de Financiamento Sustentável, p. 12)</t>
  </si>
  <si>
    <t>Nesse processo, utiliza uma abordagem setorial específica que inclui gestão e risco de mudanças climáticas, erradicação do trabalho escravo e/ou infantil, prostituição e exploração sexual de
crianças e adolescentes, due diligence de direitos humanos e elaboração de estudo de avaliação de impacto ambiental e social e manutenção de licenças ambientais. ( Sustainable Financing Framework, p. 12)</t>
  </si>
  <si>
    <t>Percentual de operações em que houve negativa de crédito, suspensão de desembolsos ou vencimento antecipado da operação, tendo como principal razão riscos socioambientais (nos últimos 2 anos)</t>
  </si>
  <si>
    <t>Grau de Relevância</t>
  </si>
  <si>
    <t>Baixo - 0 ou 1 ponto</t>
  </si>
  <si>
    <t>Médio - 2 ou 3 pontos</t>
  </si>
  <si>
    <t>Alto - 4 ou 5 pontos</t>
  </si>
  <si>
    <t>0 a 2%</t>
  </si>
  <si>
    <t>2 a 8%</t>
  </si>
  <si>
    <t>Maior que 8%</t>
  </si>
  <si>
    <t>Total</t>
  </si>
  <si>
    <t>Não foram encontradas informações</t>
  </si>
  <si>
    <t xml:space="preserve">Universo de operações ou de empresas </t>
  </si>
  <si>
    <t xml:space="preserve">Frequência </t>
  </si>
  <si>
    <t xml:space="preserve">Todos os setores econômicos sujeitos a licenciamento ambiental (peso de 30%) </t>
  </si>
  <si>
    <t>Setores econômicos com risco médio ou alto  (peso de 50%)</t>
  </si>
  <si>
    <t xml:space="preserve">Apenas operações ou clientes/investimentos acima de um certo patamar financeiro – inclusive Project Finance 
 (peso de 20%) </t>
  </si>
  <si>
    <t>* consultar a metodologia para atribuição de notas</t>
  </si>
  <si>
    <t>Semestral ou menor</t>
  </si>
  <si>
    <t>Anual</t>
  </si>
  <si>
    <t>Bienal</t>
  </si>
  <si>
    <t>Apenas quando tem conhecimento de novo fato relevante ou quando se refere a único ou poucos temas</t>
  </si>
  <si>
    <t>Não adota</t>
  </si>
  <si>
    <t>(nota de 0 a 100</t>
  </si>
  <si>
    <t xml:space="preserve">"Da mesma forma, todas as operações de crédito passam por processos de análise e monitoramento de risco social, ambiental e climático. Aspectos avaliados:
- Conformidade com a legislação socioambiental, incluindo demandas judiciais ou administrativas;
- Impactos em direitos humanos: potencial de uso de mão de obra infantil ou análoga à escravidão;
- Respeito às normas de saúde e segurança do trabalho; políticas e práticas de não discriminação, combate à exploração sexual de menores e à violência de gênero;
- Restrição a projeto em áreas especialmente protegidas, tais como Áreas de PreservaçãoPerman ente, Reservas Legais, Unidades de Conservação, Territórios Indígenas e Comunidades
Quilombolas);
- Capacidade de gestão socioambiental e/ou climática efetiva por parte dos clientes;
Riscos físicos e climáticos ligados à ocorrência de eventos como inundações, ondas de calor e incêndios florestais;
- Risco ligado ao desmatamento ilegal; 
- Risco ligado à cadeia de fornecimento;
Frequência:
Todas as operações passam pelo processo de Know Your Client – KYC, que consiste em uma análise  automatizada nos processos de abertura de conta a qual busca em diversas fontes, previamente mapeadas, informações desabonadoras sobre práticas em desacordo com o Código de Princípios do Negócio e Ética, a Política de Responsabilidade Social, Ambientla e Climática, Política de Investimento Responsável e a Política de Risco Socioambiental. Mensalmente existe uma busca na base de clientes para identificar, por exemplo, se há pessoas físicas ou jurídicas constantes da lista atualizada de trabalho escravo.
Após a análise preliminar da contraparte, conforme a modalidade da operação e a destinação dos recursos, as análises socioambiental e climática detalhadas serão realizadas. A frequência e o prazo dos monitoramentos dependerão do nível de risco, da natureza das operações, das condições de licenciamento ambiental e de prazos de implantação de projetos, entre outros aspectos."
Fonte: Relatório Anual 2021 - pág. 46 </t>
  </si>
  <si>
    <t>Abrangência</t>
  </si>
  <si>
    <t>AÇÃO ADOTADA</t>
  </si>
  <si>
    <t>Todos os setores econômicos sujeitos a licenciamento ambiental - até 10 pontos</t>
  </si>
  <si>
    <t>Apenas setores econômicos com maior risco socioambiental  - até 8 pontos</t>
  </si>
  <si>
    <t>Apenas operações ou clientes acima de certo patamar financeiro (nesse caso, indicar o percentual dentre os valores destinados a empresas de setores sujeitos a licenciamento) - até 5 pontos</t>
  </si>
  <si>
    <t>NOTA PONDERADA</t>
  </si>
  <si>
    <t>Não adota - 0 pontos</t>
  </si>
  <si>
    <t xml:space="preserve">Apenas Project Finance - até 2 pontos  </t>
  </si>
  <si>
    <t xml:space="preserve">Repercussão do nível de risco nas condições da operação (taxa de juros, prazo de duração ou prazo de carência) </t>
  </si>
  <si>
    <t>ISE, questão 7, cálculo de rating para project finance e financiamento com destinação de recurso conhecida</t>
  </si>
  <si>
    <t>Cláusula(s) contratual(s) de cumprimento das regulações socioambientais/dever de informar sobre autuações</t>
  </si>
  <si>
    <r>
      <t xml:space="preserve">ISE, questão 2: project finance, financiamento + de 20 milhões com destinação de recurso conhecida e crédito - condicionante contratual + política de exclusão  (acima de 10 milhões, entre 5 e 10, condicionante e exclusão)/  ISE, questão 9, cumprimento de condicionantes </t>
    </r>
    <r>
      <rPr>
        <b/>
        <sz val="12"/>
        <color theme="1"/>
        <rFont val="Calibri"/>
        <family val="2"/>
        <scheme val="minor"/>
      </rPr>
      <t>ambientais</t>
    </r>
    <r>
      <rPr>
        <sz val="12"/>
        <color theme="1"/>
        <rFont val="Calibri"/>
        <family val="2"/>
        <scheme val="minor"/>
      </rPr>
      <t xml:space="preserve"> para project finance, crédito ou financiamento - não cita universo de setores avaliados</t>
    </r>
  </si>
  <si>
    <t>Cláusula(s) contratual(is) relativa(s) a deveres de transparência socioambiental junto à IF relativos a operações da própria empresa financiada</t>
  </si>
  <si>
    <t>Cláusula(s) contratual(is) relativa(s) a deveres de transparência socioambiental junto à IF relativos à cadeia de produção da empresa financiada</t>
  </si>
  <si>
    <t xml:space="preserve">Plano de ação ou compromisso equivalente com prazos e metas claros para operações próprias </t>
  </si>
  <si>
    <t>Plano de ação ou compromisso equivalente com  prazos e metas claros para cadeia de produção</t>
  </si>
  <si>
    <t>Garantias adicionais ou seguro</t>
  </si>
  <si>
    <r>
      <rPr>
        <sz val="12"/>
        <color rgb="FF000000"/>
        <rFont val="Calibri"/>
        <family val="2"/>
      </rPr>
      <t xml:space="preserve">Em outra frente, apoiou o aperfeiçoamento dos mecanismos de gestão de riscos, listando as principais ameaças e suas respectivas ações mitigatórias para as 13 empresas do portfólio Corporate e SME Lending classificadas como de alto riscos social, ambiental e climático (essas operações representam 16% do Portfólio de Corporate e SME Lending do Banco (Relatório anual, p. 29). </t>
    </r>
    <r>
      <rPr>
        <sz val="12"/>
        <color rgb="FF548235"/>
        <rFont val="Calibri"/>
        <family val="2"/>
      </rPr>
      <t>Houve contato com as empresas para que elas adotassem algumas dessas ações mitigatórias?</t>
    </r>
  </si>
  <si>
    <t>Nota de 0 a 100</t>
  </si>
  <si>
    <r>
      <t xml:space="preserve">Desde 2018, para todas as operações de crédito com setores considerados de alto risco às mudanças climáticas, o BTG Pactual engaja com empresas em aspectos climáticos. (Relatório anual, p. 106) - </t>
    </r>
    <r>
      <rPr>
        <sz val="12"/>
        <color theme="9" tint="-0.249977111117893"/>
        <rFont val="Calibri"/>
        <family val="2"/>
        <scheme val="minor"/>
      </rPr>
      <t>Existem metas e prazos acordados?</t>
    </r>
  </si>
  <si>
    <t>Existência de indicadores específicos para mensuração de impacto (indicando-se quais são) - até 3,5 pontos</t>
  </si>
  <si>
    <t xml:space="preserve"> 
Percentual no portfólio de crédito - até 6,5 pontos </t>
  </si>
  <si>
    <t>Peso por tema</t>
  </si>
  <si>
    <t>Nota ponderada</t>
  </si>
  <si>
    <t>Mitigação ou adaptação a riscos climáticos físicos crônicos</t>
  </si>
  <si>
    <t>Sustainable Finance Framework traz mitigação (Transporte limpo, edifícios verdes) e prevê critérios claros de elegibilidade</t>
  </si>
  <si>
    <t>Mitigação ou adaptação a riscos climáticos físicos agudos</t>
  </si>
  <si>
    <t>Matriz energética de baixo carbono</t>
  </si>
  <si>
    <t>Sustainable Finance Framework traz o tema (Energias renováveis) e prevê critérios claros de elegibilidade</t>
  </si>
  <si>
    <t>Sustainable Finance Framework traz o tema e prevê critérios claros de elegibilidade</t>
  </si>
  <si>
    <t>Biodiversidade terrestre (mitigação de riscos)</t>
  </si>
  <si>
    <t>Sustainable Finance Framework traz o tema (Uso da terra) e prevê critérios claros de elegibilidade</t>
  </si>
  <si>
    <t>Biodiversidade terrestre (restauração)</t>
  </si>
  <si>
    <t>Mitigação de riscos de poluição água doce</t>
  </si>
  <si>
    <t>Sustainable Finance Framework traz o tema Saneamento e prevê critérios de elegibilidade</t>
  </si>
  <si>
    <t>Descontaminação de água doce</t>
  </si>
  <si>
    <t>Mitigação de riscos de poluição marítima</t>
  </si>
  <si>
    <t>Restauração de ecossistemas marinhos</t>
  </si>
  <si>
    <t>Mitigação de riscos de poluição do solo</t>
  </si>
  <si>
    <t>Descontaminação do solo</t>
  </si>
  <si>
    <t>Uso eficiente do solo</t>
  </si>
  <si>
    <t>Mitigação de riscos de poluição atmosférica</t>
  </si>
  <si>
    <t>Uso eficiente de matéria-prima</t>
  </si>
  <si>
    <t>Gestão adequada de resíduos sólidos (prevenção poluição)</t>
  </si>
  <si>
    <t>Sustainable Finance Framework traz parte do tema (junto com Saneamento) e prevê critérios de elegibilidade</t>
  </si>
  <si>
    <t>Gestão eficiente de resíduos sólidos (economia circular)</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</si>
  <si>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</si>
  <si>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</si>
  <si>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</si>
  <si>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</si>
  <si>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Mitigação de riscos ou criação de oportunidades p/ comunidades tradicionais</t>
  </si>
  <si>
    <t>Saúde e segurança de comunidade local</t>
  </si>
  <si>
    <t>Saúde e segurança do consumidor</t>
  </si>
  <si>
    <t>Desenvolvimento local/ apoio a MPMEs</t>
  </si>
  <si>
    <t>Promoção da equidade de gênero</t>
  </si>
  <si>
    <t>Sustainable Finance Framework traz o tema (junto com PMEs) e prevê critérios claros de elegibilidade</t>
  </si>
  <si>
    <t>Promoção da equidade étnica</t>
  </si>
  <si>
    <t>Integração de pessoas com deficiência</t>
  </si>
  <si>
    <t>Proteção do patrimônio cultural</t>
  </si>
  <si>
    <t xml:space="preserve">Total </t>
  </si>
  <si>
    <r>
      <t xml:space="preserve">"Os juros, além de mais baixos que os aplicados pelo mercado (0,5% ao mês), são, uma vez recebidos, investidos em projetos sociais. O BTG Pactual destinou, entre 2020 e 2021, R$ 9 milhões em crédito a mais de 6 mil nanoempreendedores e microempreendedores residentes em comunidades de todo o país, especialmente mulheres, em parceria com o Instituto Gerando Falcões e Grupo Mulheres do Brasil." (Relatório anual, p. 114) - </t>
    </r>
    <r>
      <rPr>
        <b/>
        <sz val="12"/>
        <color theme="9" tint="-0.249977111117893"/>
        <rFont val="Calibri"/>
        <family val="2"/>
        <scheme val="minor"/>
      </rPr>
      <t>precisamos saber o percentual no portfólio</t>
    </r>
  </si>
  <si>
    <t>Percentual no portfólio</t>
  </si>
  <si>
    <t xml:space="preserve">Categoria da atividade financiada/segurada </t>
  </si>
  <si>
    <t>Percentual alto (mais de 40%) no portfólio</t>
  </si>
  <si>
    <t xml:space="preserve">Percentual médio (mais de 20 e até 40%) no portfólio </t>
  </si>
  <si>
    <t>Percentual baixo (0 a 20%) no portfólio</t>
  </si>
  <si>
    <t>Ausente no portfólio</t>
  </si>
  <si>
    <t xml:space="preserve">Setores econômicos de alto risco </t>
  </si>
  <si>
    <t>23% do portfólio</t>
  </si>
  <si>
    <t xml:space="preserve">Setores econômicos de risco médio </t>
  </si>
  <si>
    <t>8% do portfólio</t>
  </si>
  <si>
    <t>Setores econômicos de risco baixo ou nenhum</t>
  </si>
  <si>
    <t>69% do portfólio</t>
  </si>
  <si>
    <t>(Nota de 0 a 100)</t>
  </si>
  <si>
    <r>
      <rPr>
        <sz val="12"/>
        <color rgb="FF000000"/>
        <rFont val="Calibri"/>
        <family val="2"/>
      </rPr>
      <t>*</t>
    </r>
    <r>
      <rPr>
        <sz val="12"/>
        <color rgb="FF548235"/>
        <rFont val="Calibri"/>
        <family val="2"/>
      </rPr>
      <t>Quanto as operações do Brasil representam percentualmente nesse cenário?</t>
    </r>
  </si>
  <si>
    <t>Alto</t>
  </si>
  <si>
    <t>Médio</t>
  </si>
  <si>
    <t>Baixo</t>
  </si>
  <si>
    <t>Infraestrutura</t>
  </si>
  <si>
    <t>Alimentos e bebidas</t>
  </si>
  <si>
    <t>Telecom</t>
  </si>
  <si>
    <t>Agronegócio</t>
  </si>
  <si>
    <t>Financials</t>
  </si>
  <si>
    <t>Metais e mineração</t>
  </si>
  <si>
    <t>Utilities = serviços públicos</t>
  </si>
  <si>
    <t>Óleo e gás</t>
  </si>
  <si>
    <t>Real Estate</t>
  </si>
  <si>
    <t>Papel e celulose</t>
  </si>
  <si>
    <t>Varejo</t>
  </si>
  <si>
    <t>Governo</t>
  </si>
  <si>
    <t>Outros</t>
  </si>
  <si>
    <t>Wealth Management</t>
  </si>
  <si>
    <t>ISE, Q 17, possui sistema interno para mensuração de recursos financeiros alocados em sua carteira de crédito para o fomento de uma economia que resulta em melhoria do bem-estar da humanidade e da igualdade social, ao mesmo tempo em que reduz significativamente os riscos ambientais e a escassez ecológica, tendo como principais pilares: baixa emissão de carbono, eficiência no uso dos recursos e inclusão social e utiliza essas informações no planejamento estratégico.</t>
  </si>
  <si>
    <t>Categoria da empresa financiada e de sua cadeia de produção</t>
  </si>
  <si>
    <t>Informação completa (georreferenciada ou microbacia hidrográfica) - 10 pontos</t>
  </si>
  <si>
    <t>Município/bioma - 5 pontos</t>
  </si>
  <si>
    <t>Ausente (informação apenas sobre a sede no caso de empresas com múltiplos estabelecimentos) - 0 pontos</t>
  </si>
  <si>
    <t>PESO</t>
  </si>
  <si>
    <t>Alto risco</t>
  </si>
  <si>
    <t>Risco médio</t>
  </si>
  <si>
    <t>Risco baixo ou nenhum risco</t>
  </si>
  <si>
    <r>
      <t xml:space="preserve">Credit loan analysis of project includes the uses of a tool called Think Hazard that identifies the occurrence of urban/river/coastal flood and water scarcity on a specific location. Beyond of tool, we have already identified risks related to water, whether to its scarcity, that may adversely impact counterparty’s power supply continuity and it’s costs (considering that Brazil’s main energy source is hydroelectric), whether to its abundance, translated in rainstorms that may damage infrastructures, crops, cause soil erosions and other negative impacts (CDP, p. 11) - </t>
    </r>
    <r>
      <rPr>
        <sz val="12"/>
        <color theme="9" tint="-0.249977111117893"/>
        <rFont val="Calibri"/>
        <family val="2"/>
        <scheme val="minor"/>
      </rPr>
      <t>Para que parte do portfólio existe essa informação sobre localização?</t>
    </r>
  </si>
  <si>
    <t>Percentual de empresas no portfólio</t>
  </si>
  <si>
    <t>Percentual baixo (até 20%) no portfólio</t>
  </si>
  <si>
    <t>PESOS</t>
  </si>
  <si>
    <t xml:space="preserve">Alto risco – peso 20% </t>
  </si>
  <si>
    <t>13% alto risco (Relatório anual, p. 66)</t>
  </si>
  <si>
    <t xml:space="preserve">Risco médio – peso 10% </t>
  </si>
  <si>
    <t>BTG Pactual possui apetite médio para Risco Socioambiental associado ao seu portfólio, do qual 55% correspondem a operações de crédito categorizadas como “B” (Risco Socioambiental
Médio) (Relatório anual, p. 67)</t>
  </si>
  <si>
    <t xml:space="preserve">Risco baixo ou nenhum – peso 5% </t>
  </si>
  <si>
    <t>1% ( (Relatório anual, p. 66)</t>
  </si>
  <si>
    <t>Não avaliadas (dentre os setores sujeitos a licenciamento ambiental) – peso 25%</t>
  </si>
  <si>
    <t xml:space="preserve">Impacto positivo – peso 10% </t>
  </si>
  <si>
    <t>No fechamento do ano, R$ 10,2 bilhões da carteira de crédito eram elegíveis ao nosso Framework para Finanças Sustentáveis, representando um aumento de 57% em relação ao portfólio elegível do fechamento de 2020, de R$ 6,5 bilhões (Relatório anual, p. 68) - Percentagem do Brasil: 5,024% (segundo informações do BTG)</t>
  </si>
  <si>
    <t xml:space="preserve">Impactos da cadeia de produção irrelevantes – peso 5% </t>
  </si>
  <si>
    <t xml:space="preserve">Impactos da cadeia de produção médios e grau de suficiência do monitoramento – peso 10% </t>
  </si>
  <si>
    <t xml:space="preserve">Impactos da cadeia de produção altos e suficiência do monitoramento – peso 15% </t>
  </si>
  <si>
    <t>(Nota 0 a 100)</t>
  </si>
  <si>
    <t>Precisamos de mais informações sobre os critérios para classificação do risco das empresas</t>
  </si>
  <si>
    <t>NOTAS</t>
  </si>
  <si>
    <t>SITUAÇÃO NA IF</t>
  </si>
  <si>
    <t>Deficiente – 0 ou 1 ponto</t>
  </si>
  <si>
    <t>Médio – 2 a 6 pontos</t>
  </si>
  <si>
    <t>Bom/ótimo – 7 a 10 pontos</t>
  </si>
  <si>
    <t>NOTA PONDERADA DO TEMA</t>
  </si>
  <si>
    <t>Tema tratado em Diretoria de área-fim</t>
  </si>
  <si>
    <t>Diretor Executivo e de Sustentabilidade (CSO) (Relatório Anual, p. 30)</t>
  </si>
  <si>
    <t>Participação feminina na Diretoria</t>
  </si>
  <si>
    <t>8,3% de mulheres na diretoria (Relatório anual, p. 86)</t>
  </si>
  <si>
    <t>Participação negra na Diretoria</t>
  </si>
  <si>
    <t>Não há informações</t>
  </si>
  <si>
    <t>Dimensão da área de Sustentabilidade (proporcionalidade em relação ao quadro de empregados da área de risco)</t>
  </si>
  <si>
    <t>Dimensão da área de Sustentabilidade (proporcionalidade em relação ao quadro de empregados das áreas de negócios)</t>
  </si>
  <si>
    <t>Treinamentos em sustentabilidade para áreas-fim (média por empregado)</t>
  </si>
  <si>
    <t>Integração de fatores de sustentabilidade na remuneração da Diretoria</t>
  </si>
  <si>
    <t>Integração de fatores de sustentabilidade na remuneração de Gerentes</t>
  </si>
  <si>
    <t>Frequência de atualização de Políticas, Planos e Manuais de Procedimentos e abrangência do mapeamento de stakeholders</t>
  </si>
  <si>
    <t xml:space="preserve">Esta Política será revisada periodicamente em tempo não superior a cinco anos, tanto pelo Comitê ESG quanto pelo Conselho de Administração.  (Política de risco ambiental, p. 6, item 5, 2o. parágrafo)/ Mapeamento de stakeholders pouco abrangente  (Relatório anual, p. 117) e frequência anual (PRB, p. 12/13)/ </t>
  </si>
  <si>
    <t>Canal específico para recebimento de reclamações quanto a impactos socioambientais de empreendimentos financiados/segurados</t>
  </si>
  <si>
    <t>(nota de 0 a 100)</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</si>
  <si>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</si>
  <si>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</si>
  <si>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</si>
  <si>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</si>
  <si>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</si>
  <si>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</si>
  <si>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ver comentário abaixo</t>
  </si>
  <si>
    <t>Ministério Público Federal (inquéritos civis, TACs e ACPs)</t>
  </si>
  <si>
    <t>enquadra-se aqui</t>
  </si>
  <si>
    <t>Ministério Público Estadual (inquéritos civis, TACs e ACPs)</t>
  </si>
  <si>
    <t>Banco Central do Brasil, CVM, SUSEP e PREVIC</t>
  </si>
  <si>
    <t>bem acima da média no ranking do BC e na consulta CVM</t>
  </si>
  <si>
    <t>Consumidor.gov</t>
  </si>
  <si>
    <t>pior que a média em todos os quesitos</t>
  </si>
  <si>
    <t>SINDEC (base de dados dos PROCONs)</t>
  </si>
  <si>
    <t>Nada consta</t>
  </si>
  <si>
    <t>Imprensa tradicional</t>
  </si>
  <si>
    <t>levemente pior que a média</t>
  </si>
  <si>
    <t>ONGs socioambientais e canal para recebimento de denúncias da SIS no que diz respeito ao descumprimento de Políticas e compromissos voluntários</t>
  </si>
  <si>
    <t>(nota de 0 a 100, sendo que a nota é diretamente proporcional ao número de controvérsias)</t>
  </si>
  <si>
    <t>Ação Civil Pública n. º 1000618-68.2019.5.02.0037 - Trata-se de Ação Civil Pública movida pelo Ministério Público do Trabalho na qual pleiteia-se a reformulação da Política de Responsabilidade Socioambiental do Banco BTG Pactual. (Formulário de referência, p. 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</si>
</sst>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20">
    <font>
      <sz val="12"/>
      <color theme="1"/>
      <name val="Calibri"/>
      <family val="2"/>
      <scheme val="minor"/>
    </font>
    <font>
      <sz val="16"/>
      <color rgb="FFFF0000"/>
      <name val="Calibri"/>
      <family val="2"/>
      <scheme val="minor"/>
    </font>
    <font>
      <sz val="14"/>
      <color theme="1"/>
      <name val="Calibri"/>
      <family val="2"/>
      <scheme val="minor"/>
    </font>
    <font>
      <sz val="12"/>
      <color theme="1" tint="4.9989318521683403E-2"/>
      <name val="Calibri"/>
      <family val="2"/>
      <scheme val="minor"/>
    </font>
    <font>
      <sz val="12"/>
      <color theme="5" tint="0.79998168889431442"/>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sz val="12"/>
      <color theme="1"/>
      <name val="Calibri (Body)"/>
    </font>
    <font>
      <sz val="12"/>
      <color rgb="FF000000"/>
      <name val="Calibri"/>
      <family val="2"/>
    </font>
    <font>
      <sz val="12"/>
      <color theme="9" tint="-0.249977111117893"/>
      <name val="Calibri"/>
      <family val="2"/>
      <scheme val="minor"/>
    </font>
    <font>
      <sz val="12"/>
      <color rgb="FF305496"/>
      <name val="Calibri"/>
      <family val="2"/>
    </font>
    <font>
      <sz val="12"/>
      <color rgb="FF548235"/>
      <name val="Calibri"/>
      <family val="2"/>
    </font>
    <font>
      <sz val="12"/>
      <color theme="1"/>
      <name val="Calibri"/>
      <family val="2"/>
    </font>
    <font>
      <sz val="12"/>
      <name val="Calibri"/>
      <family val="2"/>
      <scheme val="minor"/>
    </font>
    <font>
      <b/>
      <sz val="12"/>
      <color theme="1"/>
      <name val="Calibri"/>
      <family val="2"/>
      <scheme val="minor"/>
    </font>
    <font>
      <sz val="12"/>
      <name val="Calibri"/>
      <family val="2"/>
    </font>
    <font>
      <b/>
      <sz val="12"/>
      <color theme="9" tint="-0.249977111117893"/>
      <name val="Calibri"/>
      <family val="2"/>
      <scheme val="minor"/>
    </font>
    <font>
      <b/>
      <sz val="11"/>
      <color rgb="FFFF0000"/>
      <name val="Calibri"/>
      <family val="2"/>
      <charset val="1"/>
    </font>
    <font>
      <b/>
      <sz val="12"/>
      <color rgb="FFFF0000"/>
      <name val="Calibri"/>
      <family val="2"/>
      <scheme val="minor"/>
    </font>
  </fonts>
  <fills count="29">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2584A"/>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59999389629810485"/>
        <bgColor indexed="64"/>
      </patternFill>
    </fill>
    <fill>
      <patternFill patternType="solid">
        <fgColor theme="0" tint="-0.14999847407452621"/>
        <bgColor rgb="FF000000"/>
      </patternFill>
    </fill>
    <fill>
      <patternFill patternType="solid">
        <fgColor rgb="FFFCE4D6"/>
        <bgColor indexed="64"/>
      </patternFill>
    </fill>
    <fill>
      <patternFill patternType="solid">
        <fgColor rgb="FFD9D9D9"/>
        <bgColor indexed="64"/>
      </patternFill>
    </fill>
    <fill>
      <patternFill patternType="solid">
        <fgColor rgb="FFD9E1F2"/>
        <bgColor indexed="64"/>
      </patternFill>
    </fill>
    <fill>
      <patternFill patternType="solid">
        <fgColor rgb="FFFFFF00"/>
        <bgColor indexed="64"/>
      </patternFill>
    </fill>
    <fill>
      <patternFill patternType="solid">
        <fgColor rgb="FFFFFFFF"/>
        <bgColor indexed="64"/>
      </patternFill>
    </fill>
    <fill>
      <patternFill patternType="solid">
        <fgColor rgb="FFE2EFDA"/>
        <bgColor rgb="FF000000"/>
      </patternFill>
    </fill>
    <fill>
      <patternFill patternType="solid">
        <fgColor rgb="FFC6E0B4"/>
        <bgColor rgb="FF000000"/>
      </patternFill>
    </fill>
    <fill>
      <patternFill patternType="solid">
        <fgColor rgb="FFFFF2CC"/>
        <bgColor indexed="64"/>
      </patternFill>
    </fill>
    <fill>
      <patternFill patternType="solid">
        <fgColor rgb="FFA9D08E"/>
        <bgColor indexed="64"/>
      </patternFill>
    </fill>
  </fills>
  <borders count="28">
    <border>
      <left/>
      <right/>
      <top/>
      <bottom/>
      <diagonal/>
    </border>
    <border>
      <left style="thick">
        <color indexed="64"/>
      </left>
      <right/>
      <top/>
      <bottom/>
      <diagonal/>
    </border>
    <border>
      <left/>
      <right/>
      <top style="thick">
        <color indexed="64"/>
      </top>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dotted">
        <color indexed="64"/>
      </left>
      <right style="dotted">
        <color indexed="64"/>
      </right>
      <top style="dotted">
        <color indexed="64"/>
      </top>
      <bottom style="dotted">
        <color indexed="64"/>
      </bottom>
      <diagonal/>
    </border>
    <border>
      <left style="dotted">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diagonal/>
    </border>
    <border>
      <left/>
      <right/>
      <top style="dotted">
        <color rgb="FF000000"/>
      </top>
      <bottom/>
      <diagonal/>
    </border>
    <border>
      <left/>
      <right style="dotted">
        <color rgb="FF000000"/>
      </right>
      <top style="dotted">
        <color rgb="FF000000"/>
      </top>
      <bottom/>
      <diagonal/>
    </border>
    <border>
      <left style="dotted">
        <color rgb="FF000000"/>
      </left>
      <right/>
      <top/>
      <bottom style="dotted">
        <color rgb="FF000000"/>
      </bottom>
      <diagonal/>
    </border>
    <border>
      <left/>
      <right style="dotted">
        <color rgb="FF000000"/>
      </right>
      <top/>
      <bottom style="dotted">
        <color rgb="FF000000"/>
      </bottom>
      <diagonal/>
    </border>
    <border>
      <left style="hair">
        <color indexed="64"/>
      </left>
      <right/>
      <top/>
      <bottom style="hair">
        <color indexed="64"/>
      </bottom>
      <diagonal/>
    </border>
    <border>
      <left style="dotted">
        <color indexed="64"/>
      </left>
      <right style="dotted">
        <color indexed="64"/>
      </right>
      <top/>
      <bottom style="dotted">
        <color indexed="64"/>
      </bottom>
      <diagonal/>
    </border>
    <border>
      <left style="dotted">
        <color rgb="FF000000"/>
      </left>
      <right style="dotted">
        <color rgb="FF000000"/>
      </right>
      <top/>
      <bottom style="dotted">
        <color rgb="FF000000"/>
      </bottom>
      <diagonal/>
    </border>
    <border>
      <left style="dotted">
        <color rgb="FF000000"/>
      </left>
      <right style="dotted">
        <color rgb="FF000000"/>
      </right>
      <top style="dotted">
        <color rgb="FF000000"/>
      </top>
      <bottom style="dotted">
        <color rgb="FF000000"/>
      </bottom>
      <diagonal/>
    </border>
    <border>
      <left/>
      <right/>
      <top style="dotted">
        <color rgb="FF000000"/>
      </top>
      <bottom style="dotted">
        <color rgb="FF000000"/>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hair">
        <color indexed="64"/>
      </right>
      <top/>
      <bottom style="hair">
        <color indexed="64"/>
      </bottom>
      <diagonal/>
    </border>
    <border>
      <left/>
      <right/>
      <top style="thin">
        <color indexed="64"/>
      </top>
      <bottom/>
      <diagonal/>
    </border>
  </borders>
  <cellStyleXfs count="3">
    <xf numFmtId="0" fontId="0" fillId="0" borderId="0"/>
    <xf numFmtId="164" fontId="6" fillId="0" borderId="0" applyFont="0" applyFill="0" applyBorder="0" applyAlignment="0" applyProtection="0"/>
    <xf numFmtId="9" fontId="6" fillId="0" borderId="0" applyFont="0" applyFill="0" applyBorder="0" applyAlignment="0" applyProtection="0"/>
  </cellStyleXfs>
  <cellXfs count="237">
    <xf numFmtId="0" fontId="0" fillId="0" borderId="0" xfId="0"/>
    <xf numFmtId="0" fontId="0" fillId="0" borderId="0" xfId="0" applyAlignment="1">
      <alignment horizontal="center"/>
    </xf>
    <xf numFmtId="0" fontId="0" fillId="6" borderId="0" xfId="0" applyFill="1" applyAlignment="1">
      <alignment horizontal="center"/>
    </xf>
    <xf numFmtId="0" fontId="0" fillId="2" borderId="0" xfId="0" applyFill="1" applyAlignment="1">
      <alignment horizontal="center"/>
    </xf>
    <xf numFmtId="0" fontId="0" fillId="4" borderId="2" xfId="0" applyFill="1" applyBorder="1" applyAlignment="1">
      <alignment horizontal="center" vertical="center" wrapText="1"/>
    </xf>
    <xf numFmtId="0" fontId="0" fillId="2" borderId="2" xfId="0" applyFill="1" applyBorder="1" applyAlignment="1">
      <alignment horizontal="center" vertical="center"/>
    </xf>
    <xf numFmtId="9" fontId="0" fillId="5" borderId="1" xfId="0" applyNumberFormat="1" applyFill="1" applyBorder="1" applyAlignment="1">
      <alignment horizontal="center" vertical="center" wrapText="1"/>
    </xf>
    <xf numFmtId="9" fontId="0" fillId="5" borderId="0" xfId="0" applyNumberFormat="1" applyFill="1" applyAlignment="1">
      <alignment horizontal="center" vertical="center"/>
    </xf>
    <xf numFmtId="9" fontId="0" fillId="5" borderId="0" xfId="0" applyNumberFormat="1" applyFill="1" applyAlignment="1">
      <alignment horizontal="center" vertical="center" wrapText="1"/>
    </xf>
    <xf numFmtId="0" fontId="0" fillId="4" borderId="4" xfId="0" applyFill="1" applyBorder="1" applyAlignment="1">
      <alignment horizontal="center"/>
    </xf>
    <xf numFmtId="0" fontId="1" fillId="0" borderId="0" xfId="0" applyFont="1" applyAlignment="1">
      <alignment horizontal="center" vertical="center"/>
    </xf>
    <xf numFmtId="0" fontId="0" fillId="2" borderId="0" xfId="0" applyFill="1" applyAlignment="1">
      <alignment horizontal="center" vertical="center" wrapText="1"/>
    </xf>
    <xf numFmtId="0" fontId="0" fillId="7" borderId="0" xfId="0" applyFill="1" applyAlignment="1">
      <alignment horizontal="center"/>
    </xf>
    <xf numFmtId="9" fontId="3" fillId="5" borderId="0" xfId="0" applyNumberFormat="1" applyFont="1" applyFill="1" applyAlignment="1">
      <alignment horizontal="center" vertical="center"/>
    </xf>
    <xf numFmtId="0" fontId="0" fillId="9" borderId="4" xfId="0" applyFill="1" applyBorder="1" applyAlignment="1">
      <alignment horizontal="center" wrapText="1"/>
    </xf>
    <xf numFmtId="9" fontId="0" fillId="5" borderId="0" xfId="0" applyNumberFormat="1" applyFill="1" applyAlignment="1">
      <alignment horizontal="center"/>
    </xf>
    <xf numFmtId="9" fontId="0" fillId="0" borderId="0" xfId="0" applyNumberFormat="1" applyAlignment="1">
      <alignment horizontal="center"/>
    </xf>
    <xf numFmtId="0" fontId="1" fillId="0" borderId="1" xfId="0" applyFont="1" applyBorder="1" applyAlignment="1">
      <alignment horizontal="center" vertical="center"/>
    </xf>
    <xf numFmtId="0" fontId="2" fillId="0" borderId="0" xfId="0" applyFont="1" applyAlignment="1">
      <alignment horizontal="center"/>
    </xf>
    <xf numFmtId="0" fontId="0" fillId="8" borderId="4" xfId="0" applyFill="1" applyBorder="1" applyAlignment="1">
      <alignment horizontal="center" wrapText="1"/>
    </xf>
    <xf numFmtId="9" fontId="3" fillId="5" borderId="0" xfId="0" applyNumberFormat="1" applyFont="1" applyFill="1" applyAlignment="1">
      <alignment horizontal="center"/>
    </xf>
    <xf numFmtId="0" fontId="0" fillId="9" borderId="5" xfId="0" applyFill="1" applyBorder="1" applyAlignment="1">
      <alignment horizontal="center" wrapText="1"/>
    </xf>
    <xf numFmtId="9" fontId="0" fillId="2" borderId="0" xfId="0" applyNumberFormat="1" applyFill="1" applyAlignment="1">
      <alignment horizontal="center" vertical="center"/>
    </xf>
    <xf numFmtId="9" fontId="0" fillId="10" borderId="0" xfId="0" applyNumberFormat="1" applyFill="1" applyAlignment="1">
      <alignment horizontal="center" vertical="center"/>
    </xf>
    <xf numFmtId="0" fontId="0" fillId="2" borderId="0" xfId="0" applyFill="1" applyAlignment="1">
      <alignment horizontal="center" vertical="center"/>
    </xf>
    <xf numFmtId="0" fontId="0" fillId="11" borderId="0" xfId="0" applyFill="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9" fontId="0" fillId="11" borderId="0" xfId="0" applyNumberFormat="1" applyFill="1" applyAlignment="1">
      <alignment horizontal="center" vertical="center"/>
    </xf>
    <xf numFmtId="10" fontId="0" fillId="11" borderId="0" xfId="0" applyNumberFormat="1" applyFill="1" applyAlignment="1">
      <alignment horizontal="center" vertical="center"/>
    </xf>
    <xf numFmtId="9" fontId="0" fillId="11" borderId="0" xfId="0" applyNumberFormat="1" applyFill="1" applyAlignment="1">
      <alignment horizontal="center" vertical="center" wrapText="1"/>
    </xf>
    <xf numFmtId="0" fontId="0" fillId="11" borderId="0" xfId="0" applyFill="1" applyAlignment="1">
      <alignment horizontal="center" vertical="center" wrapText="1"/>
    </xf>
    <xf numFmtId="9" fontId="0" fillId="0" borderId="0" xfId="0" applyNumberFormat="1" applyAlignment="1">
      <alignment horizontal="center" vertical="center"/>
    </xf>
    <xf numFmtId="0" fontId="0" fillId="4" borderId="0" xfId="0" applyFill="1" applyAlignment="1">
      <alignment horizontal="center" vertical="center" wrapText="1"/>
    </xf>
    <xf numFmtId="0" fontId="0" fillId="6" borderId="0" xfId="0" applyFill="1" applyAlignment="1">
      <alignment horizontal="center" vertical="center"/>
    </xf>
    <xf numFmtId="0" fontId="0" fillId="4" borderId="4" xfId="0" applyFill="1" applyBorder="1" applyAlignment="1">
      <alignment horizontal="center" vertical="center"/>
    </xf>
    <xf numFmtId="0" fontId="0" fillId="9" borderId="4" xfId="0" applyFill="1" applyBorder="1" applyAlignment="1">
      <alignment horizontal="center" vertical="center"/>
    </xf>
    <xf numFmtId="0" fontId="0" fillId="8" borderId="4" xfId="0" applyFill="1" applyBorder="1" applyAlignment="1">
      <alignment horizontal="center" vertical="center"/>
    </xf>
    <xf numFmtId="0" fontId="0" fillId="4" borderId="4" xfId="0" applyFill="1" applyBorder="1" applyAlignment="1">
      <alignment horizontal="center" vertical="center" wrapText="1"/>
    </xf>
    <xf numFmtId="0" fontId="0" fillId="3" borderId="0" xfId="0" applyFill="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center" vertical="center"/>
    </xf>
    <xf numFmtId="9" fontId="0" fillId="0" borderId="0" xfId="0" applyNumberFormat="1" applyAlignment="1">
      <alignment horizontal="center" vertical="center" wrapText="1"/>
    </xf>
    <xf numFmtId="0" fontId="0" fillId="6" borderId="4" xfId="0" applyFill="1" applyBorder="1" applyAlignment="1">
      <alignment horizontal="center" vertical="center"/>
    </xf>
    <xf numFmtId="9" fontId="0" fillId="9" borderId="4" xfId="0" applyNumberFormat="1" applyFill="1" applyBorder="1" applyAlignment="1">
      <alignment horizontal="center" vertical="center"/>
    </xf>
    <xf numFmtId="10" fontId="0" fillId="9" borderId="4" xfId="0" applyNumberFormat="1" applyFill="1" applyBorder="1" applyAlignment="1">
      <alignment horizontal="center" vertical="center"/>
    </xf>
    <xf numFmtId="9" fontId="0" fillId="8" borderId="4" xfId="0" applyNumberFormat="1" applyFill="1" applyBorder="1" applyAlignment="1">
      <alignment horizontal="center" vertical="center"/>
    </xf>
    <xf numFmtId="10" fontId="0" fillId="8" borderId="4" xfId="0" applyNumberFormat="1" applyFill="1" applyBorder="1" applyAlignment="1">
      <alignment horizontal="center" vertical="center"/>
    </xf>
    <xf numFmtId="0" fontId="0" fillId="0" borderId="0" xfId="0" applyAlignment="1">
      <alignment horizontal="center" vertical="center" wrapText="1"/>
    </xf>
    <xf numFmtId="0" fontId="4" fillId="4" borderId="0" xfId="0" applyFont="1" applyFill="1" applyAlignment="1">
      <alignment horizontal="center" vertical="center"/>
    </xf>
    <xf numFmtId="9" fontId="0" fillId="15" borderId="4" xfId="0" applyNumberFormat="1" applyFill="1" applyBorder="1" applyAlignment="1">
      <alignment horizontal="center" vertical="center"/>
    </xf>
    <xf numFmtId="0" fontId="0" fillId="3" borderId="0" xfId="0" applyFill="1" applyAlignment="1">
      <alignment horizontal="center" vertical="center" wrapText="1"/>
    </xf>
    <xf numFmtId="165" fontId="0" fillId="8" borderId="4" xfId="0" applyNumberFormat="1" applyFill="1" applyBorder="1" applyAlignment="1">
      <alignment horizontal="center" vertical="center"/>
    </xf>
    <xf numFmtId="165" fontId="0" fillId="9" borderId="4" xfId="0" applyNumberFormat="1" applyFill="1" applyBorder="1" applyAlignment="1">
      <alignment horizontal="center" vertical="center"/>
    </xf>
    <xf numFmtId="9" fontId="0" fillId="0" borderId="4" xfId="0" applyNumberFormat="1" applyBorder="1" applyAlignment="1">
      <alignment horizontal="center" vertical="center"/>
    </xf>
    <xf numFmtId="0" fontId="7" fillId="0" borderId="0" xfId="0" applyFont="1" applyAlignment="1">
      <alignment horizontal="center" vertical="center"/>
    </xf>
    <xf numFmtId="0" fontId="0" fillId="4" borderId="0" xfId="0" applyFill="1" applyAlignment="1">
      <alignment horizontal="center"/>
    </xf>
    <xf numFmtId="0" fontId="7" fillId="0" borderId="0" xfId="0" applyFont="1" applyAlignment="1">
      <alignment horizontal="left"/>
    </xf>
    <xf numFmtId="0" fontId="7" fillId="0" borderId="0" xfId="0" applyFont="1" applyAlignment="1">
      <alignment horizontal="center"/>
    </xf>
    <xf numFmtId="0" fontId="0" fillId="4" borderId="8" xfId="0" applyFill="1" applyBorder="1" applyAlignment="1">
      <alignment horizontal="center"/>
    </xf>
    <xf numFmtId="0" fontId="0" fillId="0" borderId="8" xfId="0" applyBorder="1" applyAlignment="1">
      <alignment horizontal="center"/>
    </xf>
    <xf numFmtId="0" fontId="0" fillId="4" borderId="8" xfId="0" applyFill="1" applyBorder="1" applyAlignment="1">
      <alignment horizontal="center" wrapText="1"/>
    </xf>
    <xf numFmtId="0" fontId="0" fillId="3" borderId="0" xfId="0" applyFill="1" applyAlignment="1">
      <alignment horizontal="center"/>
    </xf>
    <xf numFmtId="2" fontId="0" fillId="11" borderId="0" xfId="1" applyNumberFormat="1" applyFont="1" applyFill="1" applyAlignment="1">
      <alignment horizontal="center" vertical="center"/>
    </xf>
    <xf numFmtId="2" fontId="0" fillId="3" borderId="0" xfId="0" applyNumberFormat="1" applyFill="1" applyAlignment="1">
      <alignment horizontal="center" vertical="center" wrapText="1"/>
    </xf>
    <xf numFmtId="2" fontId="0" fillId="8" borderId="4" xfId="0" applyNumberFormat="1" applyFill="1" applyBorder="1" applyAlignment="1">
      <alignment horizontal="center" wrapText="1"/>
    </xf>
    <xf numFmtId="2" fontId="0" fillId="9" borderId="4" xfId="0" applyNumberFormat="1" applyFill="1" applyBorder="1" applyAlignment="1">
      <alignment horizontal="center" wrapText="1"/>
    </xf>
    <xf numFmtId="0" fontId="0" fillId="18" borderId="8" xfId="0" applyFill="1" applyBorder="1" applyAlignment="1">
      <alignment horizontal="center" wrapText="1"/>
    </xf>
    <xf numFmtId="0" fontId="0" fillId="18" borderId="8" xfId="0" applyFill="1" applyBorder="1" applyAlignment="1">
      <alignment horizontal="center"/>
    </xf>
    <xf numFmtId="9" fontId="0" fillId="11" borderId="0" xfId="0" applyNumberFormat="1" applyFill="1" applyAlignment="1">
      <alignment horizontal="center"/>
    </xf>
    <xf numFmtId="0" fontId="0" fillId="11" borderId="0" xfId="0" applyFill="1" applyAlignment="1">
      <alignment horizontal="center"/>
    </xf>
    <xf numFmtId="9" fontId="0" fillId="14" borderId="0" xfId="0" applyNumberFormat="1" applyFill="1" applyAlignment="1">
      <alignment horizontal="center"/>
    </xf>
    <xf numFmtId="0" fontId="0" fillId="14" borderId="0" xfId="0" applyFill="1" applyAlignment="1">
      <alignment horizontal="center"/>
    </xf>
    <xf numFmtId="0" fontId="0" fillId="8" borderId="4" xfId="0" applyFill="1" applyBorder="1" applyAlignment="1">
      <alignment horizontal="center" vertical="center" wrapText="1"/>
    </xf>
    <xf numFmtId="0" fontId="0" fillId="8" borderId="0" xfId="0" applyFill="1" applyAlignment="1">
      <alignment vertical="center" wrapText="1"/>
    </xf>
    <xf numFmtId="0" fontId="0" fillId="9" borderId="4" xfId="0" applyFill="1" applyBorder="1" applyAlignment="1">
      <alignment horizontal="center" vertical="center" wrapText="1"/>
    </xf>
    <xf numFmtId="0" fontId="0" fillId="9" borderId="0" xfId="0" applyFill="1" applyAlignment="1">
      <alignment vertical="center" wrapText="1"/>
    </xf>
    <xf numFmtId="0" fontId="0" fillId="8" borderId="4" xfId="0" applyFill="1" applyBorder="1" applyAlignment="1">
      <alignment horizontal="left" vertical="center" wrapText="1"/>
    </xf>
    <xf numFmtId="0" fontId="0" fillId="9" borderId="4" xfId="0" applyFill="1" applyBorder="1" applyAlignment="1">
      <alignment horizontal="left" vertical="center" wrapText="1"/>
    </xf>
    <xf numFmtId="1" fontId="0" fillId="4" borderId="3" xfId="0" applyNumberFormat="1" applyFill="1" applyBorder="1" applyAlignment="1">
      <alignment horizontal="center" vertical="center" wrapText="1"/>
    </xf>
    <xf numFmtId="1" fontId="0" fillId="8" borderId="4" xfId="0" applyNumberFormat="1" applyFill="1" applyBorder="1" applyAlignment="1">
      <alignment horizontal="center" wrapText="1"/>
    </xf>
    <xf numFmtId="1" fontId="0" fillId="0" borderId="0" xfId="0" applyNumberFormat="1" applyAlignment="1">
      <alignment horizontal="center"/>
    </xf>
    <xf numFmtId="0" fontId="0" fillId="9" borderId="0" xfId="0" applyFill="1" applyAlignment="1">
      <alignment horizontal="center" vertical="center" wrapText="1"/>
    </xf>
    <xf numFmtId="0" fontId="0" fillId="12" borderId="0" xfId="0" applyFill="1" applyAlignment="1">
      <alignment horizontal="center"/>
    </xf>
    <xf numFmtId="1" fontId="0" fillId="9" borderId="4" xfId="0" applyNumberFormat="1" applyFill="1" applyBorder="1" applyAlignment="1">
      <alignment horizontal="center" wrapText="1"/>
    </xf>
    <xf numFmtId="9" fontId="0" fillId="5" borderId="1" xfId="2" applyFont="1" applyFill="1" applyBorder="1" applyAlignment="1">
      <alignment horizontal="center" vertical="center" wrapText="1"/>
    </xf>
    <xf numFmtId="0" fontId="0" fillId="12" borderId="0" xfId="0" applyFill="1" applyAlignment="1">
      <alignment horizontal="center" vertical="center" wrapText="1"/>
    </xf>
    <xf numFmtId="0" fontId="5" fillId="17" borderId="7" xfId="0" applyFont="1" applyFill="1" applyBorder="1" applyAlignment="1">
      <alignment horizontal="center" wrapText="1"/>
    </xf>
    <xf numFmtId="9" fontId="0" fillId="5" borderId="0" xfId="0" applyNumberFormat="1" applyFill="1" applyAlignment="1">
      <alignment horizontal="left" vertical="top"/>
    </xf>
    <xf numFmtId="0" fontId="0" fillId="0" borderId="0" xfId="0" applyAlignment="1">
      <alignment horizontal="center" wrapText="1"/>
    </xf>
    <xf numFmtId="0" fontId="0" fillId="0" borderId="0" xfId="0" applyAlignment="1">
      <alignment horizontal="center" vertical="top" wrapText="1"/>
    </xf>
    <xf numFmtId="9" fontId="0" fillId="0" borderId="8" xfId="0" applyNumberFormat="1" applyBorder="1" applyAlignment="1">
      <alignment horizontal="center"/>
    </xf>
    <xf numFmtId="0" fontId="0" fillId="4" borderId="5" xfId="0" applyFill="1" applyBorder="1" applyAlignment="1">
      <alignment horizontal="center" vertical="top" wrapText="1"/>
    </xf>
    <xf numFmtId="0" fontId="0" fillId="4" borderId="4" xfId="0" applyFill="1" applyBorder="1" applyAlignment="1">
      <alignment horizontal="center" vertical="top" wrapText="1"/>
    </xf>
    <xf numFmtId="0" fontId="9" fillId="8" borderId="0" xfId="0" applyFont="1" applyFill="1" applyAlignment="1">
      <alignment horizontal="center" vertical="center" wrapText="1"/>
    </xf>
    <xf numFmtId="0" fontId="0" fillId="8" borderId="0" xfId="0" applyFill="1" applyAlignment="1">
      <alignment horizontal="center" vertical="center" wrapText="1"/>
    </xf>
    <xf numFmtId="0" fontId="8" fillId="9" borderId="0" xfId="0" applyFont="1" applyFill="1" applyAlignment="1">
      <alignment horizontal="center" vertical="center" wrapText="1"/>
    </xf>
    <xf numFmtId="0" fontId="8" fillId="8" borderId="0" xfId="0" applyFont="1" applyFill="1" applyAlignment="1">
      <alignment horizontal="center" vertical="center" wrapText="1"/>
    </xf>
    <xf numFmtId="0" fontId="5" fillId="19" borderId="4" xfId="0" applyFont="1" applyFill="1" applyBorder="1" applyAlignment="1">
      <alignment horizontal="center" vertical="center" wrapText="1"/>
    </xf>
    <xf numFmtId="0" fontId="0" fillId="0" borderId="8" xfId="0" applyBorder="1" applyAlignment="1">
      <alignment horizontal="center" wrapText="1"/>
    </xf>
    <xf numFmtId="0" fontId="5" fillId="16" borderId="2" xfId="0" applyFont="1" applyFill="1" applyBorder="1" applyAlignment="1">
      <alignment horizontal="center" vertical="center" wrapText="1"/>
    </xf>
    <xf numFmtId="0" fontId="0" fillId="0" borderId="0" xfId="0" applyAlignment="1">
      <alignment wrapText="1"/>
    </xf>
    <xf numFmtId="0" fontId="5" fillId="16" borderId="0" xfId="0" applyFont="1" applyFill="1" applyAlignment="1">
      <alignment horizontal="center" wrapText="1"/>
    </xf>
    <xf numFmtId="0" fontId="0" fillId="12" borderId="0" xfId="0" applyFill="1" applyAlignment="1">
      <alignment wrapText="1"/>
    </xf>
    <xf numFmtId="0" fontId="5" fillId="17" borderId="4" xfId="0" applyFont="1" applyFill="1" applyBorder="1" applyAlignment="1">
      <alignment horizontal="center" wrapText="1"/>
    </xf>
    <xf numFmtId="0" fontId="5" fillId="0" borderId="0" xfId="0" applyFont="1" applyAlignment="1">
      <alignment horizontal="center" wrapText="1"/>
    </xf>
    <xf numFmtId="0" fontId="0" fillId="7" borderId="0" xfId="0" applyFill="1" applyAlignment="1">
      <alignment horizontal="center" vertical="center" wrapText="1"/>
    </xf>
    <xf numFmtId="0" fontId="0" fillId="4" borderId="4" xfId="0" applyFill="1" applyBorder="1" applyAlignment="1">
      <alignment horizontal="center" wrapText="1"/>
    </xf>
    <xf numFmtId="0" fontId="0" fillId="12" borderId="0" xfId="0" applyFill="1" applyAlignment="1">
      <alignment horizontal="center" wrapText="1"/>
    </xf>
    <xf numFmtId="0" fontId="0" fillId="0" borderId="0" xfId="0" applyAlignment="1">
      <alignment horizontal="left" vertical="top" wrapText="1"/>
    </xf>
    <xf numFmtId="0" fontId="0" fillId="2" borderId="0" xfId="0" applyFill="1" applyAlignment="1">
      <alignment horizontal="center" vertical="top" wrapText="1"/>
    </xf>
    <xf numFmtId="9" fontId="0" fillId="9" borderId="4" xfId="0" applyNumberFormat="1" applyFill="1" applyBorder="1" applyAlignment="1">
      <alignment horizontal="center" vertical="center" wrapText="1"/>
    </xf>
    <xf numFmtId="0" fontId="0" fillId="4" borderId="5" xfId="0" applyFill="1" applyBorder="1" applyAlignment="1">
      <alignment horizontal="left" vertical="top" wrapText="1"/>
    </xf>
    <xf numFmtId="10" fontId="0" fillId="9" borderId="4" xfId="0" applyNumberFormat="1" applyFill="1" applyBorder="1" applyAlignment="1">
      <alignment horizontal="center" vertical="center" wrapText="1"/>
    </xf>
    <xf numFmtId="9" fontId="0" fillId="8" borderId="4" xfId="0" applyNumberFormat="1" applyFill="1" applyBorder="1" applyAlignment="1">
      <alignment horizontal="center" vertical="center" wrapText="1"/>
    </xf>
    <xf numFmtId="10" fontId="0" fillId="8" borderId="4" xfId="0" applyNumberFormat="1" applyFill="1" applyBorder="1" applyAlignment="1">
      <alignment horizontal="center" vertical="center" wrapText="1"/>
    </xf>
    <xf numFmtId="0" fontId="0" fillId="4" borderId="4" xfId="0" applyFill="1" applyBorder="1" applyAlignment="1">
      <alignment horizontal="left" vertical="top" wrapText="1"/>
    </xf>
    <xf numFmtId="165" fontId="0" fillId="8" borderId="4" xfId="0" applyNumberFormat="1" applyFill="1" applyBorder="1" applyAlignment="1">
      <alignment horizontal="center" vertical="center" wrapText="1"/>
    </xf>
    <xf numFmtId="165" fontId="0" fillId="9" borderId="4" xfId="0" applyNumberFormat="1" applyFill="1" applyBorder="1" applyAlignment="1">
      <alignment horizontal="center" vertical="center" wrapText="1"/>
    </xf>
    <xf numFmtId="0" fontId="0" fillId="4" borderId="0" xfId="0" applyFill="1" applyAlignment="1">
      <alignment horizontal="center" vertical="top" wrapText="1"/>
    </xf>
    <xf numFmtId="0" fontId="0" fillId="15" borderId="4" xfId="0" applyFill="1" applyBorder="1" applyAlignment="1">
      <alignment horizontal="center" vertical="center" wrapText="1"/>
    </xf>
    <xf numFmtId="9" fontId="0" fillId="0" borderId="4" xfId="0" applyNumberFormat="1" applyBorder="1" applyAlignment="1">
      <alignment horizontal="center" vertical="center" wrapText="1"/>
    </xf>
    <xf numFmtId="9" fontId="0" fillId="15" borderId="4" xfId="0" applyNumberFormat="1" applyFill="1" applyBorder="1" applyAlignment="1">
      <alignment horizontal="center" vertical="center" wrapText="1"/>
    </xf>
    <xf numFmtId="0" fontId="0" fillId="6" borderId="0" xfId="0" applyFill="1" applyAlignment="1">
      <alignment horizontal="center" vertical="center" wrapText="1"/>
    </xf>
    <xf numFmtId="0" fontId="0" fillId="2" borderId="0" xfId="0" applyFill="1" applyAlignment="1">
      <alignment horizontal="center" wrapText="1"/>
    </xf>
    <xf numFmtId="0" fontId="0" fillId="6" borderId="0" xfId="0" applyFill="1" applyAlignment="1">
      <alignment horizontal="center" wrapText="1"/>
    </xf>
    <xf numFmtId="9" fontId="0" fillId="11" borderId="0" xfId="0" applyNumberFormat="1" applyFill="1" applyAlignment="1">
      <alignment horizontal="center" vertical="top" wrapText="1"/>
    </xf>
    <xf numFmtId="0" fontId="0" fillId="4" borderId="8" xfId="0" applyFill="1" applyBorder="1" applyAlignment="1">
      <alignment horizontal="center" vertical="top" wrapText="1"/>
    </xf>
    <xf numFmtId="0" fontId="0" fillId="0" borderId="8" xfId="0" applyBorder="1" applyAlignment="1">
      <alignment horizontal="center" vertical="top" wrapText="1"/>
    </xf>
    <xf numFmtId="0" fontId="0" fillId="6" borderId="0" xfId="0" applyFill="1" applyAlignment="1">
      <alignment horizontal="center" vertical="top" wrapText="1"/>
    </xf>
    <xf numFmtId="0" fontId="0" fillId="2" borderId="0" xfId="0" applyFill="1" applyAlignment="1">
      <alignment vertical="top" wrapText="1"/>
    </xf>
    <xf numFmtId="0" fontId="0" fillId="0" borderId="0" xfId="0" applyAlignment="1">
      <alignment vertical="top" wrapText="1"/>
    </xf>
    <xf numFmtId="0" fontId="0" fillId="20" borderId="19" xfId="0" applyFill="1" applyBorder="1" applyAlignment="1">
      <alignment horizontal="center" vertical="top" wrapText="1"/>
    </xf>
    <xf numFmtId="0" fontId="5" fillId="21" borderId="13" xfId="0" applyFont="1" applyFill="1" applyBorder="1" applyAlignment="1">
      <alignment horizontal="center" vertical="top" wrapText="1"/>
    </xf>
    <xf numFmtId="0" fontId="0" fillId="21" borderId="12" xfId="0" applyFill="1" applyBorder="1" applyAlignment="1">
      <alignment horizontal="center" vertical="top" wrapText="1"/>
    </xf>
    <xf numFmtId="0" fontId="0" fillId="21" borderId="11" xfId="0" applyFill="1" applyBorder="1" applyAlignment="1">
      <alignment horizontal="center" vertical="top" wrapText="1"/>
    </xf>
    <xf numFmtId="0" fontId="0" fillId="21" borderId="19" xfId="0" applyFill="1" applyBorder="1" applyAlignment="1">
      <alignment horizontal="center" vertical="top" wrapText="1"/>
    </xf>
    <xf numFmtId="0" fontId="0" fillId="21" borderId="10" xfId="0" applyFill="1" applyBorder="1" applyAlignment="1">
      <alignment horizontal="center" vertical="top" wrapText="1"/>
    </xf>
    <xf numFmtId="9" fontId="0" fillId="22" borderId="0" xfId="0" applyNumberFormat="1" applyFill="1" applyAlignment="1">
      <alignment horizontal="center" vertical="top" wrapText="1"/>
    </xf>
    <xf numFmtId="0" fontId="0" fillId="20" borderId="14" xfId="0" applyFill="1" applyBorder="1" applyAlignment="1">
      <alignment horizontal="left" vertical="top" wrapText="1"/>
    </xf>
    <xf numFmtId="0" fontId="0" fillId="21" borderId="9" xfId="0" applyFill="1" applyBorder="1" applyAlignment="1">
      <alignment horizontal="center" vertical="top" wrapText="1"/>
    </xf>
    <xf numFmtId="0" fontId="0" fillId="21" borderId="15" xfId="0" applyFill="1" applyBorder="1" applyAlignment="1">
      <alignment horizontal="center" vertical="top" wrapText="1"/>
    </xf>
    <xf numFmtId="0" fontId="0" fillId="4" borderId="16" xfId="0" applyFill="1" applyBorder="1" applyAlignment="1">
      <alignment horizontal="center" vertical="top" wrapText="1"/>
    </xf>
    <xf numFmtId="0" fontId="0" fillId="9" borderId="17" xfId="0" applyFill="1" applyBorder="1" applyAlignment="1">
      <alignment horizontal="center" vertical="top" wrapText="1"/>
    </xf>
    <xf numFmtId="0" fontId="13" fillId="4" borderId="5" xfId="0" applyFont="1" applyFill="1" applyBorder="1" applyAlignment="1">
      <alignment horizontal="left" vertical="top" wrapText="1"/>
    </xf>
    <xf numFmtId="0" fontId="0" fillId="9" borderId="8" xfId="0" applyFill="1" applyBorder="1" applyAlignment="1">
      <alignment horizontal="center" vertical="top" wrapText="1"/>
    </xf>
    <xf numFmtId="0" fontId="0" fillId="11" borderId="0" xfId="0" applyFill="1" applyAlignment="1">
      <alignment horizontal="center" vertical="top" wrapText="1"/>
    </xf>
    <xf numFmtId="0" fontId="0" fillId="8" borderId="8" xfId="0" applyFill="1" applyBorder="1" applyAlignment="1">
      <alignment horizontal="center" vertical="top" wrapText="1"/>
    </xf>
    <xf numFmtId="10" fontId="0" fillId="11" borderId="0" xfId="0" applyNumberFormat="1" applyFill="1" applyAlignment="1">
      <alignment horizontal="center" vertical="top" wrapText="1"/>
    </xf>
    <xf numFmtId="9" fontId="0" fillId="0" borderId="0" xfId="0" applyNumberFormat="1" applyAlignment="1">
      <alignment horizontal="center" vertical="top" wrapText="1"/>
    </xf>
    <xf numFmtId="0" fontId="0" fillId="0" borderId="4" xfId="0" applyBorder="1" applyAlignment="1">
      <alignment horizontal="center" vertical="top" wrapText="1"/>
    </xf>
    <xf numFmtId="9" fontId="0" fillId="0" borderId="0" xfId="2" applyFont="1" applyAlignment="1">
      <alignment horizontal="center" vertical="center" wrapText="1"/>
    </xf>
    <xf numFmtId="9" fontId="0" fillId="12" borderId="0" xfId="0" applyNumberFormat="1" applyFill="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wrapText="1"/>
    </xf>
    <xf numFmtId="0" fontId="7" fillId="0" borderId="0" xfId="0" applyFont="1" applyAlignment="1">
      <alignment horizontal="center" wrapText="1"/>
    </xf>
    <xf numFmtId="9" fontId="0" fillId="0" borderId="8" xfId="0" applyNumberFormat="1" applyBorder="1" applyAlignment="1">
      <alignment horizontal="center" wrapText="1"/>
    </xf>
    <xf numFmtId="0" fontId="11" fillId="0" borderId="8" xfId="0" applyFont="1" applyBorder="1" applyAlignment="1">
      <alignment wrapText="1"/>
    </xf>
    <xf numFmtId="0" fontId="0" fillId="24" borderId="0" xfId="0" applyFill="1" applyAlignment="1">
      <alignment horizontal="left" wrapText="1"/>
    </xf>
    <xf numFmtId="9" fontId="0" fillId="23" borderId="0" xfId="0" applyNumberFormat="1" applyFill="1" applyAlignment="1">
      <alignment horizontal="center" vertical="center" wrapText="1"/>
    </xf>
    <xf numFmtId="9" fontId="0" fillId="0" borderId="0" xfId="0" applyNumberFormat="1" applyAlignment="1">
      <alignment horizontal="center" wrapText="1"/>
    </xf>
    <xf numFmtId="9" fontId="13" fillId="0" borderId="0" xfId="0" applyNumberFormat="1" applyFont="1" applyAlignment="1">
      <alignment horizontal="left" vertical="center" wrapText="1"/>
    </xf>
    <xf numFmtId="0" fontId="0" fillId="23" borderId="0" xfId="0" applyFill="1" applyAlignment="1">
      <alignment horizontal="center" wrapText="1"/>
    </xf>
    <xf numFmtId="9" fontId="0" fillId="23" borderId="8" xfId="0" applyNumberFormat="1" applyFill="1" applyBorder="1" applyAlignment="1">
      <alignment horizontal="center" wrapText="1"/>
    </xf>
    <xf numFmtId="0" fontId="0" fillId="8" borderId="4" xfId="0" applyFill="1" applyBorder="1" applyAlignment="1">
      <alignment horizontal="center" vertical="top" wrapText="1"/>
    </xf>
    <xf numFmtId="0" fontId="0" fillId="9" borderId="4" xfId="0" applyFill="1" applyBorder="1" applyAlignment="1">
      <alignment horizontal="center" vertical="top" wrapText="1"/>
    </xf>
    <xf numFmtId="0" fontId="0" fillId="9" borderId="4" xfId="0" applyFill="1" applyBorder="1" applyAlignment="1">
      <alignment horizontal="left" vertical="top" wrapText="1"/>
    </xf>
    <xf numFmtId="0" fontId="0" fillId="8" borderId="4" xfId="0" applyFill="1" applyBorder="1" applyAlignment="1">
      <alignment horizontal="left" vertical="top" wrapText="1"/>
    </xf>
    <xf numFmtId="0" fontId="14" fillId="9" borderId="0" xfId="0" applyFont="1" applyFill="1" applyAlignment="1">
      <alignment horizontal="center" vertical="center" wrapText="1"/>
    </xf>
    <xf numFmtId="0" fontId="0" fillId="9" borderId="8" xfId="0" applyFill="1" applyBorder="1" applyAlignment="1">
      <alignment horizontal="left" vertical="top" wrapText="1"/>
    </xf>
    <xf numFmtId="0" fontId="0" fillId="21" borderId="18" xfId="0" applyFill="1" applyBorder="1" applyAlignment="1">
      <alignment horizontal="left" vertical="top" wrapText="1"/>
    </xf>
    <xf numFmtId="0" fontId="0" fillId="21" borderId="20" xfId="0" applyFill="1" applyBorder="1" applyAlignment="1">
      <alignment horizontal="left" vertical="top" wrapText="1"/>
    </xf>
    <xf numFmtId="0" fontId="16" fillId="0" borderId="8" xfId="0" applyFont="1" applyBorder="1" applyAlignment="1">
      <alignment horizontal="center" wrapText="1"/>
    </xf>
    <xf numFmtId="0" fontId="9" fillId="8" borderId="4" xfId="0" applyFont="1" applyFill="1" applyBorder="1" applyAlignment="1">
      <alignment horizontal="left" vertical="center" wrapText="1"/>
    </xf>
    <xf numFmtId="0" fontId="13" fillId="0" borderId="8" xfId="0" applyFont="1" applyBorder="1" applyAlignment="1">
      <alignment horizontal="left" wrapText="1"/>
    </xf>
    <xf numFmtId="0" fontId="13" fillId="4" borderId="4" xfId="0" applyFont="1" applyFill="1" applyBorder="1" applyAlignment="1">
      <alignment horizontal="left" vertical="center" wrapText="1"/>
    </xf>
    <xf numFmtId="0" fontId="9" fillId="26" borderId="0" xfId="0" applyFont="1" applyFill="1"/>
    <xf numFmtId="0" fontId="9" fillId="26" borderId="0" xfId="0" applyFont="1" applyFill="1" applyAlignment="1">
      <alignment wrapText="1"/>
    </xf>
    <xf numFmtId="0" fontId="9" fillId="26" borderId="0" xfId="0" applyFont="1" applyFill="1" applyAlignment="1">
      <alignment horizontal="center" vertical="center" wrapText="1"/>
    </xf>
    <xf numFmtId="0" fontId="9" fillId="26" borderId="0" xfId="0" applyFont="1" applyFill="1" applyAlignment="1">
      <alignment horizontal="center" vertical="center"/>
    </xf>
    <xf numFmtId="0" fontId="18" fillId="0" borderId="0" xfId="0" quotePrefix="1" applyFont="1" applyAlignment="1">
      <alignment horizontal="center" vertical="center"/>
    </xf>
    <xf numFmtId="0" fontId="19" fillId="0" borderId="0" xfId="0" applyFont="1" applyAlignment="1">
      <alignment horizontal="center" wrapText="1"/>
    </xf>
    <xf numFmtId="0" fontId="0" fillId="28" borderId="0" xfId="0" applyFill="1" applyAlignment="1">
      <alignment wrapText="1"/>
    </xf>
    <xf numFmtId="0" fontId="0" fillId="28" borderId="0" xfId="0" applyFill="1" applyAlignment="1">
      <alignment horizontal="center" wrapText="1"/>
    </xf>
    <xf numFmtId="0" fontId="19" fillId="27" borderId="0" xfId="0" applyFont="1" applyFill="1" applyAlignment="1">
      <alignment horizontal="center"/>
    </xf>
    <xf numFmtId="0" fontId="0" fillId="8" borderId="5" xfId="0" applyFill="1" applyBorder="1" applyAlignment="1">
      <alignment horizontal="center" vertical="center" wrapText="1"/>
    </xf>
    <xf numFmtId="0" fontId="0" fillId="8" borderId="21" xfId="0" applyFill="1" applyBorder="1" applyAlignment="1">
      <alignment horizontal="center" vertical="center" wrapText="1"/>
    </xf>
    <xf numFmtId="0" fontId="0" fillId="8" borderId="22" xfId="0" applyFill="1" applyBorder="1" applyAlignment="1">
      <alignment horizontal="center" vertical="center" wrapText="1"/>
    </xf>
    <xf numFmtId="0" fontId="0" fillId="8" borderId="5" xfId="0" applyFill="1" applyBorder="1" applyAlignment="1">
      <alignment horizontal="left" vertical="center" wrapText="1"/>
    </xf>
    <xf numFmtId="0" fontId="0" fillId="8" borderId="21" xfId="0" applyFill="1" applyBorder="1" applyAlignment="1">
      <alignment horizontal="left" vertical="center" wrapText="1"/>
    </xf>
    <xf numFmtId="0" fontId="0" fillId="8" borderId="22" xfId="0" applyFill="1" applyBorder="1" applyAlignment="1">
      <alignment horizontal="left" vertical="center" wrapText="1"/>
    </xf>
    <xf numFmtId="0" fontId="0" fillId="9" borderId="5" xfId="0" applyFill="1" applyBorder="1" applyAlignment="1">
      <alignment horizontal="left" vertical="center" wrapText="1"/>
    </xf>
    <xf numFmtId="0" fontId="0" fillId="9" borderId="21" xfId="0" applyFill="1" applyBorder="1" applyAlignment="1">
      <alignment horizontal="left" vertical="center" wrapText="1"/>
    </xf>
    <xf numFmtId="0" fontId="0" fillId="9" borderId="22" xfId="0" applyFill="1" applyBorder="1" applyAlignment="1">
      <alignment horizontal="left" vertical="center" wrapText="1"/>
    </xf>
    <xf numFmtId="0" fontId="0" fillId="2" borderId="0" xfId="0" applyFill="1" applyAlignment="1">
      <alignment horizontal="center" vertical="top" wrapText="1"/>
    </xf>
    <xf numFmtId="0" fontId="0" fillId="4" borderId="0" xfId="0" applyFill="1" applyAlignment="1">
      <alignment horizontal="center" vertical="center" wrapText="1"/>
    </xf>
    <xf numFmtId="0" fontId="0" fillId="13" borderId="0" xfId="0" applyFill="1" applyAlignment="1">
      <alignment horizontal="center" vertical="center" wrapText="1"/>
    </xf>
    <xf numFmtId="0" fontId="0" fillId="13" borderId="0" xfId="0" applyFill="1" applyAlignment="1">
      <alignment horizontal="center" vertical="center"/>
    </xf>
    <xf numFmtId="0" fontId="0" fillId="2" borderId="0" xfId="0" applyFill="1" applyAlignment="1">
      <alignment horizontal="center" vertical="center" wrapText="1"/>
    </xf>
    <xf numFmtId="0" fontId="0" fillId="4" borderId="0" xfId="0" applyFill="1" applyAlignment="1">
      <alignment horizontal="left" vertical="top" wrapText="1"/>
    </xf>
    <xf numFmtId="0" fontId="0" fillId="4" borderId="6" xfId="0" applyFill="1" applyBorder="1" applyAlignment="1">
      <alignment horizontal="left" vertical="top" wrapText="1"/>
    </xf>
    <xf numFmtId="0" fontId="0" fillId="0" borderId="0" xfId="0" applyAlignment="1">
      <alignment horizontal="center" wrapText="1"/>
    </xf>
    <xf numFmtId="0" fontId="0" fillId="2" borderId="0" xfId="0" applyFill="1" applyAlignment="1">
      <alignment horizontal="center" vertical="center"/>
    </xf>
    <xf numFmtId="0" fontId="0" fillId="2" borderId="0" xfId="0" applyFill="1" applyAlignment="1">
      <alignment horizontal="center"/>
    </xf>
    <xf numFmtId="0" fontId="0" fillId="0" borderId="0" xfId="0" applyAlignment="1">
      <alignment horizontal="left" vertical="top" wrapText="1"/>
    </xf>
    <xf numFmtId="0" fontId="0" fillId="0" borderId="0" xfId="0" applyAlignment="1">
      <alignment horizontal="center" vertical="top" wrapText="1"/>
    </xf>
    <xf numFmtId="0" fontId="13" fillId="0" borderId="16" xfId="0" applyFont="1" applyBorder="1" applyAlignment="1">
      <alignment horizontal="left" vertical="top" wrapText="1"/>
    </xf>
    <xf numFmtId="0" fontId="13" fillId="0" borderId="6" xfId="0" applyFont="1" applyBorder="1" applyAlignment="1">
      <alignment horizontal="left" vertical="top" wrapText="1"/>
    </xf>
    <xf numFmtId="0" fontId="13" fillId="0" borderId="26" xfId="0" applyFont="1" applyBorder="1" applyAlignment="1">
      <alignment horizontal="left" vertical="top" wrapText="1"/>
    </xf>
    <xf numFmtId="0" fontId="0" fillId="0" borderId="5"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0" xfId="0" applyAlignment="1">
      <alignment horizontal="center" vertical="center" wrapText="1"/>
    </xf>
    <xf numFmtId="0" fontId="0" fillId="4" borderId="0" xfId="0" applyFill="1" applyAlignment="1">
      <alignment horizontal="center" vertical="top" wrapText="1"/>
    </xf>
    <xf numFmtId="0" fontId="0" fillId="0" borderId="0" xfId="0" applyAlignment="1">
      <alignment horizontal="left" vertical="center" wrapText="1"/>
    </xf>
    <xf numFmtId="0" fontId="0" fillId="0" borderId="0" xfId="0" applyAlignment="1">
      <alignment vertical="center" wrapText="1"/>
    </xf>
    <xf numFmtId="0" fontId="5" fillId="25" borderId="27" xfId="0" applyFont="1" applyFill="1" applyBorder="1" applyAlignment="1">
      <alignment horizontal="center" vertical="center" wrapText="1"/>
    </xf>
    <xf numFmtId="0" fontId="5" fillId="25" borderId="0" xfId="0" applyFont="1" applyFill="1" applyAlignment="1">
      <alignment horizontal="center" vertical="center" wrapText="1"/>
    </xf>
    <xf numFmtId="0" fontId="0" fillId="11" borderId="0" xfId="0" applyFill="1" applyAlignment="1">
      <alignment horizontal="center" vertical="center" wrapText="1"/>
    </xf>
    <xf numFmtId="0" fontId="0" fillId="12" borderId="0" xfId="0" applyFill="1" applyAlignment="1">
      <alignment horizontal="center" vertical="center" wrapText="1"/>
    </xf>
    <xf numFmtId="0" fontId="0" fillId="6" borderId="0" xfId="0" applyFill="1" applyAlignment="1">
      <alignment horizontal="center" vertical="center"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0" xfId="0" applyAlignment="1">
      <alignment horizontal="center" vertical="center"/>
    </xf>
    <xf numFmtId="0" fontId="0" fillId="11" borderId="0" xfId="0" applyFill="1" applyAlignment="1">
      <alignment horizontal="center" vertical="center"/>
    </xf>
    <xf numFmtId="0" fontId="0" fillId="6" borderId="0" xfId="0" applyFill="1" applyAlignment="1">
      <alignment horizontal="center" vertical="center"/>
    </xf>
    <xf numFmtId="0" fontId="17" fillId="0" borderId="0" xfId="0" applyFont="1" applyAlignment="1">
      <alignment horizontal="center" wrapText="1"/>
    </xf>
    <xf numFmtId="0" fontId="0" fillId="14" borderId="0" xfId="0" applyFill="1" applyAlignment="1">
      <alignment horizontal="center" vertical="center"/>
    </xf>
    <xf numFmtId="0" fontId="0" fillId="8" borderId="5" xfId="0" applyFill="1" applyBorder="1" applyAlignment="1">
      <alignment horizontal="center" vertical="center"/>
    </xf>
    <xf numFmtId="0" fontId="0" fillId="8" borderId="21" xfId="0" applyFill="1" applyBorder="1" applyAlignment="1">
      <alignment horizontal="center" vertical="center"/>
    </xf>
    <xf numFmtId="0" fontId="0" fillId="8" borderId="22" xfId="0" applyFill="1" applyBorder="1" applyAlignment="1">
      <alignment horizontal="center" vertical="center"/>
    </xf>
    <xf numFmtId="0" fontId="0" fillId="9" borderId="5" xfId="0" applyFill="1" applyBorder="1" applyAlignment="1">
      <alignment horizontal="center" vertical="center"/>
    </xf>
    <xf numFmtId="0" fontId="0" fillId="9" borderId="21" xfId="0" applyFill="1" applyBorder="1" applyAlignment="1">
      <alignment horizontal="center" vertical="center"/>
    </xf>
    <xf numFmtId="0" fontId="0" fillId="9" borderId="22" xfId="0" applyFill="1" applyBorder="1" applyAlignment="1">
      <alignment horizontal="center" vertical="center"/>
    </xf>
    <xf numFmtId="0" fontId="0" fillId="4" borderId="0" xfId="0" applyFill="1" applyAlignment="1">
      <alignment horizontal="center" vertical="center"/>
    </xf>
    <xf numFmtId="0" fontId="0" fillId="4" borderId="6" xfId="0" applyFill="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41743-A562-ED41-B0ED-0E5C3BA65486}">
  <dimension ref="A1:Q64"/>
  <sheetViews>
    <sheetView tabSelected="1" topLeftCell="A17" zoomScale="70" zoomScaleNormal="70" workbookViewId="0">
      <pane xSplit="1" topLeftCell="H1" activePane="topRight" state="frozen"/>
      <selection pane="topRight" activeCell="N64" sqref="N64"/>
    </sheetView>
  </sheetViews>
  <sheetFormatPr defaultColWidth="10.83203125" defaultRowHeight="15.5"/>
  <cols>
    <col min="1" max="1" width="54" style="1" customWidth="1"/>
    <col min="2" max="2" width="21.58203125" style="81" customWidth="1"/>
    <col min="3" max="3" width="21.83203125" style="1" customWidth="1"/>
    <col min="4" max="4" width="27.08203125" style="1" customWidth="1"/>
    <col min="5" max="5" width="25.08203125" style="1" customWidth="1"/>
    <col min="6" max="6" width="21.5" style="1" customWidth="1"/>
    <col min="7" max="8" width="25.83203125" style="1" customWidth="1"/>
    <col min="9" max="9" width="32" style="1" customWidth="1"/>
    <col min="10" max="12" width="32.5" style="1" customWidth="1"/>
    <col min="13" max="13" width="24" style="1" customWidth="1"/>
    <col min="14" max="14" width="15.5" style="1" customWidth="1"/>
    <col min="15" max="15" width="14.83203125" style="1" customWidth="1"/>
    <col min="16" max="16" width="10.83203125" style="1" customWidth="1"/>
    <col min="17" max="16384" width="10.83203125" style="1"/>
  </cols>
  <sheetData>
    <row r="1" spans="1:15" ht="93.5" thickTop="1">
      <c r="A1" s="5" t="s">
        <v>0</v>
      </c>
      <c r="B1" s="79" t="s">
        <v>1</v>
      </c>
      <c r="C1" s="4" t="s">
        <v>2</v>
      </c>
      <c r="D1" s="4" t="s">
        <v>3</v>
      </c>
      <c r="E1" s="4" t="s">
        <v>4</v>
      </c>
      <c r="F1" s="4" t="s">
        <v>5</v>
      </c>
      <c r="G1" s="4" t="s">
        <v>6</v>
      </c>
      <c r="H1" s="4" t="s">
        <v>7</v>
      </c>
      <c r="I1" s="4" t="s">
        <v>8</v>
      </c>
      <c r="J1" s="4" t="s">
        <v>9</v>
      </c>
      <c r="K1" s="4" t="s">
        <v>10</v>
      </c>
      <c r="L1" s="4" t="s">
        <v>11</v>
      </c>
      <c r="M1" s="4" t="s">
        <v>12</v>
      </c>
      <c r="N1" s="5" t="s">
        <v>13</v>
      </c>
      <c r="O1" s="11" t="s">
        <v>14</v>
      </c>
    </row>
    <row r="2" spans="1:15" ht="25" customHeight="1">
      <c r="A2" s="3"/>
      <c r="B2" s="85">
        <v>0.03</v>
      </c>
      <c r="C2" s="7">
        <v>7.0000000000000007E-2</v>
      </c>
      <c r="D2" s="7">
        <v>0.2</v>
      </c>
      <c r="E2" s="7">
        <v>0.05</v>
      </c>
      <c r="F2" s="7">
        <v>0.1</v>
      </c>
      <c r="G2" s="13">
        <v>0.1</v>
      </c>
      <c r="H2" s="7">
        <v>0.1</v>
      </c>
      <c r="I2" s="7">
        <v>0.1</v>
      </c>
      <c r="J2" s="8">
        <v>0.1</v>
      </c>
      <c r="K2" s="7">
        <v>0.05</v>
      </c>
      <c r="L2" s="7">
        <v>0.1</v>
      </c>
      <c r="M2" s="23">
        <v>-0.05</v>
      </c>
      <c r="N2" s="22">
        <f>SUM(B2:M2)</f>
        <v>0.95</v>
      </c>
      <c r="O2" s="11"/>
    </row>
    <row r="3" spans="1:15">
      <c r="A3" s="9" t="s">
        <v>15</v>
      </c>
      <c r="B3" s="80"/>
      <c r="C3" s="19"/>
      <c r="D3" s="19"/>
      <c r="E3" s="19"/>
      <c r="F3" s="19"/>
      <c r="G3" s="65"/>
      <c r="H3" s="19"/>
      <c r="I3" s="19"/>
      <c r="J3" s="19"/>
      <c r="K3" s="19"/>
      <c r="L3" s="19"/>
      <c r="M3" s="19"/>
      <c r="N3" s="2">
        <f>SUMPRODUCT($B$2:$M$2,B3:M3)</f>
        <v>0</v>
      </c>
      <c r="O3" s="15">
        <v>0.05</v>
      </c>
    </row>
    <row r="4" spans="1:15">
      <c r="A4" s="9"/>
      <c r="B4" s="80"/>
      <c r="C4" s="19"/>
      <c r="D4" s="19"/>
      <c r="E4" s="19"/>
      <c r="F4" s="19"/>
      <c r="G4" s="19"/>
      <c r="H4" s="19"/>
      <c r="I4" s="19"/>
      <c r="J4" s="19"/>
      <c r="K4" s="19"/>
      <c r="L4" s="19"/>
      <c r="M4" s="19"/>
      <c r="N4" s="2"/>
      <c r="O4" s="15"/>
    </row>
    <row r="5" spans="1:15">
      <c r="A5" s="9" t="s">
        <v>16</v>
      </c>
      <c r="B5" s="84"/>
      <c r="C5" s="14"/>
      <c r="D5" s="14"/>
      <c r="E5" s="14"/>
      <c r="F5" s="14"/>
      <c r="G5" s="66"/>
      <c r="H5" s="14"/>
      <c r="I5" s="14"/>
      <c r="J5" s="14"/>
      <c r="K5" s="14"/>
      <c r="L5" s="14"/>
      <c r="M5" s="14"/>
      <c r="N5" s="2">
        <f>SUMPRODUCT($B$2:$M$2,B5:M5)</f>
        <v>0</v>
      </c>
      <c r="O5" s="15">
        <v>0.05</v>
      </c>
    </row>
    <row r="6" spans="1:15">
      <c r="A6" s="9"/>
      <c r="B6" s="84"/>
      <c r="C6" s="14"/>
      <c r="D6" s="14"/>
      <c r="E6" s="14"/>
      <c r="F6" s="14"/>
      <c r="G6" s="14"/>
      <c r="H6" s="14"/>
      <c r="I6" s="14"/>
      <c r="J6" s="14"/>
      <c r="K6" s="14"/>
      <c r="L6" s="14"/>
      <c r="M6" s="14"/>
      <c r="N6" s="2"/>
      <c r="O6" s="15"/>
    </row>
    <row r="7" spans="1:15">
      <c r="A7" s="9" t="s">
        <v>17</v>
      </c>
      <c r="B7" s="80"/>
      <c r="C7" s="19"/>
      <c r="D7" s="19"/>
      <c r="E7" s="19"/>
      <c r="F7" s="19"/>
      <c r="G7" s="65"/>
      <c r="H7" s="19"/>
      <c r="I7" s="19"/>
      <c r="J7" s="19"/>
      <c r="K7" s="19"/>
      <c r="L7" s="19"/>
      <c r="M7" s="19"/>
      <c r="N7" s="2">
        <f>SUMPRODUCT($B$2:$M$2,B7:M7)</f>
        <v>0</v>
      </c>
      <c r="O7" s="15">
        <v>0.04</v>
      </c>
    </row>
    <row r="8" spans="1:15">
      <c r="A8" s="9"/>
      <c r="B8" s="80"/>
      <c r="C8" s="19"/>
      <c r="D8" s="19"/>
      <c r="E8" s="19"/>
      <c r="F8" s="19"/>
      <c r="G8" s="19"/>
      <c r="H8" s="19"/>
      <c r="I8" s="19"/>
      <c r="J8" s="19"/>
      <c r="K8" s="19"/>
      <c r="L8" s="19"/>
      <c r="M8" s="19"/>
      <c r="N8" s="2"/>
      <c r="O8" s="15"/>
    </row>
    <row r="9" spans="1:15">
      <c r="A9" s="9" t="s">
        <v>18</v>
      </c>
      <c r="B9" s="84"/>
      <c r="C9" s="14"/>
      <c r="D9" s="14"/>
      <c r="E9" s="14"/>
      <c r="F9" s="14"/>
      <c r="G9" s="66"/>
      <c r="H9" s="14"/>
      <c r="I9" s="14"/>
      <c r="J9" s="14"/>
      <c r="K9" s="14"/>
      <c r="L9" s="14"/>
      <c r="M9" s="14"/>
      <c r="N9" s="2">
        <f>SUMPRODUCT($B$2:$M$2,B9:M9)</f>
        <v>0</v>
      </c>
      <c r="O9" s="15">
        <v>0.04</v>
      </c>
    </row>
    <row r="10" spans="1:15">
      <c r="A10" s="9"/>
      <c r="B10" s="84"/>
      <c r="C10" s="14"/>
      <c r="D10" s="14"/>
      <c r="E10" s="14"/>
      <c r="F10" s="14"/>
      <c r="G10" s="14"/>
      <c r="H10" s="14"/>
      <c r="I10" s="14"/>
      <c r="J10" s="14"/>
      <c r="K10" s="14"/>
      <c r="L10" s="14"/>
      <c r="M10" s="14"/>
      <c r="N10" s="2"/>
      <c r="O10" s="15"/>
    </row>
    <row r="11" spans="1:15">
      <c r="A11" s="9" t="s">
        <v>19</v>
      </c>
      <c r="B11" s="80"/>
      <c r="C11" s="19"/>
      <c r="D11" s="19"/>
      <c r="E11" s="19"/>
      <c r="F11" s="19"/>
      <c r="G11" s="65"/>
      <c r="H11" s="19"/>
      <c r="I11" s="19"/>
      <c r="J11" s="19"/>
      <c r="K11" s="19"/>
      <c r="L11" s="19"/>
      <c r="M11" s="19"/>
      <c r="N11" s="2">
        <f>SUMPRODUCT($B$2:$M$2,B11:M11)</f>
        <v>0</v>
      </c>
      <c r="O11" s="15">
        <v>0.05</v>
      </c>
    </row>
    <row r="12" spans="1:15">
      <c r="A12" s="9"/>
      <c r="B12" s="80"/>
      <c r="C12" s="19"/>
      <c r="D12" s="19"/>
      <c r="E12" s="19"/>
      <c r="F12" s="19"/>
      <c r="G12" s="19"/>
      <c r="H12" s="19"/>
      <c r="I12" s="19"/>
      <c r="J12" s="19"/>
      <c r="K12" s="19"/>
      <c r="L12" s="19"/>
      <c r="M12" s="19"/>
      <c r="N12" s="2"/>
      <c r="O12" s="15"/>
    </row>
    <row r="13" spans="1:15">
      <c r="A13" s="9" t="s">
        <v>20</v>
      </c>
      <c r="B13" s="84"/>
      <c r="C13" s="14"/>
      <c r="D13" s="14"/>
      <c r="E13" s="14"/>
      <c r="F13" s="14"/>
      <c r="G13" s="66"/>
      <c r="H13" s="14"/>
      <c r="I13" s="14"/>
      <c r="J13" s="14"/>
      <c r="K13" s="14"/>
      <c r="L13" s="14"/>
      <c r="M13" s="14"/>
      <c r="N13" s="2">
        <f>SUMPRODUCT($B$2:$M$2,B13:M13)</f>
        <v>0</v>
      </c>
      <c r="O13" s="15">
        <v>0.04</v>
      </c>
    </row>
    <row r="14" spans="1:15">
      <c r="A14" s="9"/>
      <c r="B14" s="84"/>
      <c r="C14" s="14"/>
      <c r="D14" s="14"/>
      <c r="E14" s="14"/>
      <c r="F14" s="14"/>
      <c r="G14" s="14"/>
      <c r="H14" s="14"/>
      <c r="I14" s="14"/>
      <c r="J14" s="14"/>
      <c r="K14" s="14"/>
      <c r="L14" s="14"/>
      <c r="M14" s="14"/>
      <c r="N14" s="2"/>
      <c r="O14" s="15"/>
    </row>
    <row r="15" spans="1:15">
      <c r="A15" s="9" t="s">
        <v>21</v>
      </c>
      <c r="B15" s="80"/>
      <c r="C15" s="19"/>
      <c r="D15" s="19"/>
      <c r="E15" s="19"/>
      <c r="F15" s="19"/>
      <c r="G15" s="65"/>
      <c r="H15" s="19"/>
      <c r="I15" s="19"/>
      <c r="J15" s="19"/>
      <c r="K15" s="19"/>
      <c r="L15" s="19"/>
      <c r="M15" s="19"/>
      <c r="N15" s="2">
        <f>SUMPRODUCT($B$2:$M$2,B15:M15)</f>
        <v>0</v>
      </c>
      <c r="O15" s="15">
        <v>0.05</v>
      </c>
    </row>
    <row r="16" spans="1:15">
      <c r="A16" s="9"/>
      <c r="B16" s="80"/>
      <c r="C16" s="19"/>
      <c r="D16" s="19"/>
      <c r="E16" s="19"/>
      <c r="F16" s="19"/>
      <c r="G16" s="19"/>
      <c r="H16" s="19"/>
      <c r="I16" s="19"/>
      <c r="J16" s="19"/>
      <c r="K16" s="19"/>
      <c r="L16" s="19"/>
      <c r="M16" s="19"/>
      <c r="N16" s="2"/>
      <c r="O16" s="15"/>
    </row>
    <row r="17" spans="1:15">
      <c r="A17" s="9" t="s">
        <v>22</v>
      </c>
      <c r="B17" s="84"/>
      <c r="C17" s="14"/>
      <c r="D17" s="14"/>
      <c r="E17" s="14"/>
      <c r="F17" s="14"/>
      <c r="G17" s="66"/>
      <c r="H17" s="14"/>
      <c r="I17" s="14"/>
      <c r="J17" s="14"/>
      <c r="K17" s="14"/>
      <c r="L17" s="14"/>
      <c r="M17" s="14"/>
      <c r="N17" s="2">
        <f>SUMPRODUCT($B$2:$M$2,B17:M17)</f>
        <v>0</v>
      </c>
      <c r="O17" s="15">
        <v>0.03</v>
      </c>
    </row>
    <row r="18" spans="1:15">
      <c r="A18" s="9"/>
      <c r="B18" s="84"/>
      <c r="C18" s="14"/>
      <c r="D18" s="14"/>
      <c r="E18" s="14"/>
      <c r="F18" s="14"/>
      <c r="G18" s="14"/>
      <c r="H18" s="14"/>
      <c r="I18" s="14"/>
      <c r="J18" s="14"/>
      <c r="K18" s="14"/>
      <c r="L18" s="14"/>
      <c r="M18" s="14"/>
      <c r="N18" s="2"/>
      <c r="O18" s="15"/>
    </row>
    <row r="19" spans="1:15">
      <c r="A19" s="9" t="s">
        <v>23</v>
      </c>
      <c r="B19" s="80"/>
      <c r="C19" s="19"/>
      <c r="D19" s="19"/>
      <c r="E19" s="19"/>
      <c r="F19" s="19"/>
      <c r="G19" s="65"/>
      <c r="H19" s="19"/>
      <c r="I19" s="19"/>
      <c r="J19" s="19"/>
      <c r="K19" s="19"/>
      <c r="L19" s="19"/>
      <c r="M19" s="19"/>
      <c r="N19" s="2">
        <f>SUMPRODUCT($B$2:$M$2,B19:M19)</f>
        <v>0</v>
      </c>
      <c r="O19" s="15">
        <v>0.03</v>
      </c>
    </row>
    <row r="20" spans="1:15">
      <c r="A20" s="9"/>
      <c r="B20" s="80"/>
      <c r="C20" s="19"/>
      <c r="D20" s="19"/>
      <c r="E20" s="19"/>
      <c r="F20" s="19"/>
      <c r="G20" s="19"/>
      <c r="H20" s="19"/>
      <c r="I20" s="19"/>
      <c r="J20" s="19"/>
      <c r="K20" s="19"/>
      <c r="L20" s="19"/>
      <c r="M20" s="19"/>
      <c r="N20" s="2"/>
      <c r="O20" s="15"/>
    </row>
    <row r="21" spans="1:15">
      <c r="A21" s="9" t="s">
        <v>24</v>
      </c>
      <c r="B21" s="84"/>
      <c r="C21" s="14"/>
      <c r="D21" s="14"/>
      <c r="E21" s="14"/>
      <c r="F21" s="14"/>
      <c r="G21" s="66"/>
      <c r="H21" s="14"/>
      <c r="I21" s="14"/>
      <c r="J21" s="14"/>
      <c r="K21" s="14"/>
      <c r="L21" s="14"/>
      <c r="M21" s="14"/>
      <c r="N21" s="2">
        <f>SUMPRODUCT($B$2:$M$2,B21:M21)</f>
        <v>0</v>
      </c>
      <c r="O21" s="15">
        <v>0.02</v>
      </c>
    </row>
    <row r="22" spans="1:15">
      <c r="A22" s="9"/>
      <c r="B22" s="84"/>
      <c r="C22" s="14"/>
      <c r="D22" s="14"/>
      <c r="E22" s="14"/>
      <c r="F22" s="14"/>
      <c r="G22" s="14"/>
      <c r="H22" s="14"/>
      <c r="I22" s="14"/>
      <c r="J22" s="14"/>
      <c r="K22" s="14"/>
      <c r="L22" s="14"/>
      <c r="M22" s="14"/>
      <c r="N22" s="2"/>
      <c r="O22" s="15"/>
    </row>
    <row r="23" spans="1:15">
      <c r="A23" s="9" t="s">
        <v>25</v>
      </c>
      <c r="B23" s="80"/>
      <c r="C23" s="19"/>
      <c r="D23" s="19"/>
      <c r="E23" s="19"/>
      <c r="F23" s="19"/>
      <c r="G23" s="65"/>
      <c r="H23" s="19"/>
      <c r="I23" s="19"/>
      <c r="J23" s="19"/>
      <c r="K23" s="19"/>
      <c r="L23" s="19"/>
      <c r="M23" s="19"/>
      <c r="N23" s="2">
        <f>SUMPRODUCT($B$2:$M$2,B23:M23)</f>
        <v>0</v>
      </c>
      <c r="O23" s="15">
        <v>0.03</v>
      </c>
    </row>
    <row r="24" spans="1:15">
      <c r="A24" s="9"/>
      <c r="B24" s="80"/>
      <c r="C24" s="19"/>
      <c r="D24" s="19"/>
      <c r="E24" s="19"/>
      <c r="F24" s="19"/>
      <c r="G24" s="19"/>
      <c r="H24" s="19"/>
      <c r="I24" s="19"/>
      <c r="J24" s="19"/>
      <c r="K24" s="19"/>
      <c r="L24" s="19"/>
      <c r="M24" s="19"/>
      <c r="N24" s="2"/>
      <c r="O24" s="15"/>
    </row>
    <row r="25" spans="1:15">
      <c r="A25" s="9" t="s">
        <v>26</v>
      </c>
      <c r="B25" s="84"/>
      <c r="C25" s="14"/>
      <c r="D25" s="14"/>
      <c r="E25" s="14"/>
      <c r="F25" s="14"/>
      <c r="G25" s="66"/>
      <c r="H25" s="14"/>
      <c r="I25" s="14"/>
      <c r="J25" s="14"/>
      <c r="K25" s="14"/>
      <c r="L25" s="14"/>
      <c r="M25" s="14"/>
      <c r="N25" s="2">
        <f>SUMPRODUCT($B$2:$M$2,B25:M25)</f>
        <v>0</v>
      </c>
      <c r="O25" s="15">
        <v>0.04</v>
      </c>
    </row>
    <row r="26" spans="1:15">
      <c r="A26" s="9"/>
      <c r="B26" s="84"/>
      <c r="C26" s="14"/>
      <c r="D26" s="14"/>
      <c r="E26" s="14"/>
      <c r="F26" s="14"/>
      <c r="G26" s="14"/>
      <c r="H26" s="14"/>
      <c r="I26" s="14"/>
      <c r="J26" s="14"/>
      <c r="K26" s="14"/>
      <c r="L26" s="14"/>
      <c r="M26" s="14"/>
      <c r="N26" s="2"/>
      <c r="O26" s="15"/>
    </row>
    <row r="27" spans="1:15">
      <c r="A27" s="9" t="s">
        <v>27</v>
      </c>
      <c r="B27" s="80"/>
      <c r="C27" s="19"/>
      <c r="D27" s="19"/>
      <c r="E27" s="19"/>
      <c r="F27" s="19"/>
      <c r="G27" s="65"/>
      <c r="H27" s="19"/>
      <c r="I27" s="19"/>
      <c r="J27" s="19"/>
      <c r="K27" s="19"/>
      <c r="L27" s="19"/>
      <c r="M27" s="19"/>
      <c r="N27" s="2">
        <f>SUMPRODUCT($B$2:$M$2,B27:M27)</f>
        <v>0</v>
      </c>
      <c r="O27" s="15">
        <v>0.02</v>
      </c>
    </row>
    <row r="28" spans="1:15">
      <c r="A28" s="9"/>
      <c r="B28" s="80"/>
      <c r="C28" s="19"/>
      <c r="D28" s="19"/>
      <c r="E28" s="19"/>
      <c r="F28" s="19"/>
      <c r="G28" s="19"/>
      <c r="H28" s="19"/>
      <c r="I28" s="19"/>
      <c r="J28" s="19"/>
      <c r="K28" s="19"/>
      <c r="L28" s="19"/>
      <c r="M28" s="19"/>
      <c r="N28" s="2"/>
      <c r="O28" s="15"/>
    </row>
    <row r="29" spans="1:15">
      <c r="A29" s="9" t="s">
        <v>28</v>
      </c>
      <c r="B29" s="84"/>
      <c r="C29" s="14"/>
      <c r="D29" s="14"/>
      <c r="E29" s="14"/>
      <c r="F29" s="14"/>
      <c r="G29" s="66"/>
      <c r="H29" s="14"/>
      <c r="I29" s="14"/>
      <c r="J29" s="14"/>
      <c r="K29" s="14"/>
      <c r="L29" s="14"/>
      <c r="M29" s="14"/>
      <c r="N29" s="2">
        <f>SUMPRODUCT($B$2:$M$2,B29:M29)</f>
        <v>0</v>
      </c>
      <c r="O29" s="15">
        <v>0.04</v>
      </c>
    </row>
    <row r="30" spans="1:15">
      <c r="A30" s="9"/>
      <c r="B30" s="84"/>
      <c r="C30" s="14"/>
      <c r="D30" s="14"/>
      <c r="E30" s="14"/>
      <c r="F30" s="14"/>
      <c r="G30" s="14"/>
      <c r="H30" s="14"/>
      <c r="I30" s="14"/>
      <c r="J30" s="14"/>
      <c r="K30" s="14"/>
      <c r="L30" s="14"/>
      <c r="M30" s="14"/>
      <c r="N30" s="2"/>
      <c r="O30" s="15"/>
    </row>
    <row r="31" spans="1:15">
      <c r="A31" s="9" t="s">
        <v>29</v>
      </c>
      <c r="B31" s="80"/>
      <c r="C31" s="19"/>
      <c r="D31" s="19"/>
      <c r="E31" s="19"/>
      <c r="F31" s="19"/>
      <c r="G31" s="65"/>
      <c r="H31" s="19"/>
      <c r="I31" s="19"/>
      <c r="J31" s="19"/>
      <c r="K31" s="19"/>
      <c r="L31" s="19"/>
      <c r="M31" s="19"/>
      <c r="N31" s="2">
        <f>SUMPRODUCT($B$2:$M$2,B31:M31)</f>
        <v>0</v>
      </c>
      <c r="O31" s="15">
        <v>0.03</v>
      </c>
    </row>
    <row r="32" spans="1:15">
      <c r="A32" s="9"/>
      <c r="B32" s="80"/>
      <c r="C32" s="19"/>
      <c r="D32" s="19"/>
      <c r="E32" s="19"/>
      <c r="F32" s="19"/>
      <c r="G32" s="19"/>
      <c r="H32" s="19"/>
      <c r="I32" s="19"/>
      <c r="J32" s="19"/>
      <c r="K32" s="19"/>
      <c r="L32" s="19"/>
      <c r="M32" s="19"/>
      <c r="N32" s="2"/>
      <c r="O32" s="15"/>
    </row>
    <row r="33" spans="1:15">
      <c r="A33" s="9" t="s">
        <v>30</v>
      </c>
      <c r="B33" s="84"/>
      <c r="C33" s="14"/>
      <c r="D33" s="14"/>
      <c r="E33" s="14"/>
      <c r="F33" s="14"/>
      <c r="G33" s="66"/>
      <c r="H33" s="14"/>
      <c r="I33" s="14"/>
      <c r="J33" s="14"/>
      <c r="K33" s="14"/>
      <c r="L33" s="14"/>
      <c r="M33" s="14"/>
      <c r="N33" s="2">
        <f>SUMPRODUCT($B$2:$M$2,B33:M33)</f>
        <v>0</v>
      </c>
      <c r="O33" s="15">
        <v>0.04</v>
      </c>
    </row>
    <row r="34" spans="1:15">
      <c r="A34" s="9"/>
      <c r="B34" s="84"/>
      <c r="C34" s="14"/>
      <c r="D34" s="14"/>
      <c r="E34" s="14"/>
      <c r="F34" s="14"/>
      <c r="G34" s="14"/>
      <c r="H34" s="14"/>
      <c r="I34" s="14"/>
      <c r="J34" s="14"/>
      <c r="K34" s="14"/>
      <c r="L34" s="14"/>
      <c r="M34" s="14"/>
      <c r="N34" s="2"/>
      <c r="O34" s="15"/>
    </row>
    <row r="35" spans="1:15">
      <c r="A35" s="9" t="s">
        <v>31</v>
      </c>
      <c r="B35" s="80"/>
      <c r="C35" s="19"/>
      <c r="D35" s="19"/>
      <c r="E35" s="19"/>
      <c r="F35" s="19"/>
      <c r="G35" s="65"/>
      <c r="H35" s="19"/>
      <c r="I35" s="19"/>
      <c r="J35" s="19"/>
      <c r="K35" s="19"/>
      <c r="L35" s="19"/>
      <c r="M35" s="19"/>
      <c r="N35" s="2">
        <f>SUMPRODUCT($B$2:$M$2,B35:M35)</f>
        <v>0</v>
      </c>
      <c r="O35" s="15">
        <v>0.04</v>
      </c>
    </row>
    <row r="36" spans="1:15">
      <c r="A36" s="9"/>
      <c r="B36" s="80"/>
      <c r="C36" s="19"/>
      <c r="D36" s="19"/>
      <c r="E36" s="19"/>
      <c r="F36" s="19"/>
      <c r="G36" s="19"/>
      <c r="H36" s="19"/>
      <c r="I36" s="19"/>
      <c r="J36" s="19"/>
      <c r="K36" s="19"/>
      <c r="L36" s="19"/>
      <c r="M36" s="19"/>
      <c r="N36" s="2"/>
      <c r="O36" s="15"/>
    </row>
    <row r="37" spans="1:15">
      <c r="A37" s="9" t="s">
        <v>32</v>
      </c>
      <c r="B37" s="84"/>
      <c r="C37" s="14"/>
      <c r="D37" s="14"/>
      <c r="E37" s="14"/>
      <c r="F37" s="14"/>
      <c r="G37" s="66"/>
      <c r="H37" s="14"/>
      <c r="I37" s="14"/>
      <c r="J37" s="14"/>
      <c r="K37" s="14"/>
      <c r="L37" s="14"/>
      <c r="M37" s="14"/>
      <c r="N37" s="2">
        <f>SUMPRODUCT($B$2:$M$2,B37:M37)</f>
        <v>0</v>
      </c>
      <c r="O37" s="15">
        <v>0.04</v>
      </c>
    </row>
    <row r="38" spans="1:15">
      <c r="A38" s="9"/>
      <c r="B38" s="84"/>
      <c r="C38" s="14"/>
      <c r="D38" s="14"/>
      <c r="E38" s="14"/>
      <c r="F38" s="14"/>
      <c r="G38" s="14"/>
      <c r="H38" s="14"/>
      <c r="I38" s="14"/>
      <c r="J38" s="14"/>
      <c r="K38" s="14"/>
      <c r="L38" s="14"/>
      <c r="M38" s="14"/>
      <c r="N38" s="2"/>
      <c r="O38" s="15"/>
    </row>
    <row r="39" spans="1:15">
      <c r="A39" s="9" t="s">
        <v>33</v>
      </c>
      <c r="B39" s="80"/>
      <c r="C39" s="19"/>
      <c r="D39" s="19"/>
      <c r="E39" s="19"/>
      <c r="F39" s="19"/>
      <c r="G39" s="65"/>
      <c r="H39" s="19"/>
      <c r="I39" s="19"/>
      <c r="J39" s="19"/>
      <c r="K39" s="19"/>
      <c r="L39" s="19"/>
      <c r="M39" s="19"/>
      <c r="N39" s="2">
        <f>SUMPRODUCT($B$2:$M$2,B39:M39)</f>
        <v>0</v>
      </c>
      <c r="O39" s="15">
        <v>0.04</v>
      </c>
    </row>
    <row r="40" spans="1:15">
      <c r="A40" s="9"/>
      <c r="B40" s="80"/>
      <c r="C40" s="19"/>
      <c r="D40" s="19"/>
      <c r="E40" s="19"/>
      <c r="F40" s="19"/>
      <c r="G40" s="19"/>
      <c r="H40" s="19"/>
      <c r="I40" s="19"/>
      <c r="J40" s="19"/>
      <c r="K40" s="19"/>
      <c r="L40" s="19"/>
      <c r="M40" s="19"/>
      <c r="N40" s="2"/>
      <c r="O40" s="15"/>
    </row>
    <row r="41" spans="1:15">
      <c r="A41" s="9" t="s">
        <v>34</v>
      </c>
      <c r="B41" s="84"/>
      <c r="C41" s="14"/>
      <c r="D41" s="14"/>
      <c r="E41" s="14"/>
      <c r="F41" s="14"/>
      <c r="G41" s="66"/>
      <c r="H41" s="14"/>
      <c r="I41" s="14"/>
      <c r="J41" s="14"/>
      <c r="K41" s="14"/>
      <c r="L41" s="14"/>
      <c r="M41" s="14"/>
      <c r="N41" s="2">
        <f>SUMPRODUCT($B$2:$M$2,B41:M41)</f>
        <v>0</v>
      </c>
      <c r="O41" s="15">
        <v>0.02</v>
      </c>
    </row>
    <row r="42" spans="1:15">
      <c r="A42" s="9"/>
      <c r="B42" s="84"/>
      <c r="C42" s="14"/>
      <c r="D42" s="14"/>
      <c r="E42" s="14"/>
      <c r="F42" s="14"/>
      <c r="G42" s="14"/>
      <c r="H42" s="14"/>
      <c r="I42" s="14"/>
      <c r="J42" s="14"/>
      <c r="K42" s="14"/>
      <c r="L42" s="14"/>
      <c r="M42" s="14"/>
      <c r="N42" s="2"/>
      <c r="O42" s="15"/>
    </row>
    <row r="43" spans="1:15">
      <c r="A43" s="9" t="s">
        <v>35</v>
      </c>
      <c r="B43" s="80"/>
      <c r="C43" s="19"/>
      <c r="D43" s="19"/>
      <c r="E43" s="19"/>
      <c r="F43" s="19"/>
      <c r="G43" s="65"/>
      <c r="H43" s="19"/>
      <c r="I43" s="19"/>
      <c r="J43" s="19"/>
      <c r="K43" s="19"/>
      <c r="L43" s="19"/>
      <c r="M43" s="19"/>
      <c r="N43" s="2">
        <f>SUMPRODUCT($B$2:$M$2,B43:M43)</f>
        <v>0</v>
      </c>
      <c r="O43" s="15">
        <v>0.04</v>
      </c>
    </row>
    <row r="44" spans="1:15">
      <c r="A44" s="9"/>
      <c r="B44" s="80"/>
      <c r="C44" s="19"/>
      <c r="D44" s="19"/>
      <c r="E44" s="19"/>
      <c r="F44" s="19"/>
      <c r="G44" s="19"/>
      <c r="H44" s="19"/>
      <c r="I44" s="19"/>
      <c r="J44" s="19"/>
      <c r="K44" s="19"/>
      <c r="L44" s="19"/>
      <c r="M44" s="19"/>
      <c r="N44" s="2"/>
      <c r="O44" s="15"/>
    </row>
    <row r="45" spans="1:15">
      <c r="A45" s="9" t="s">
        <v>36</v>
      </c>
      <c r="B45" s="84"/>
      <c r="C45" s="14"/>
      <c r="D45" s="14"/>
      <c r="E45" s="14"/>
      <c r="F45" s="14"/>
      <c r="G45" s="66"/>
      <c r="H45" s="14"/>
      <c r="I45" s="14"/>
      <c r="J45" s="14"/>
      <c r="K45" s="14"/>
      <c r="L45" s="14"/>
      <c r="M45" s="14"/>
      <c r="N45" s="2">
        <f>SUMPRODUCT($B$2:$M$2,B45:M45)</f>
        <v>0</v>
      </c>
      <c r="O45" s="15">
        <v>0.03</v>
      </c>
    </row>
    <row r="46" spans="1:15">
      <c r="A46" s="9"/>
      <c r="B46" s="84"/>
      <c r="C46" s="14"/>
      <c r="D46" s="14"/>
      <c r="E46" s="14"/>
      <c r="F46" s="14"/>
      <c r="G46" s="14"/>
      <c r="H46" s="14"/>
      <c r="I46" s="14"/>
      <c r="J46" s="14"/>
      <c r="K46" s="14"/>
      <c r="L46" s="14"/>
      <c r="M46" s="14"/>
      <c r="N46" s="2"/>
      <c r="O46" s="15"/>
    </row>
    <row r="47" spans="1:15">
      <c r="A47" s="9" t="s">
        <v>37</v>
      </c>
      <c r="B47" s="80"/>
      <c r="C47" s="19"/>
      <c r="D47" s="19"/>
      <c r="E47" s="19"/>
      <c r="F47" s="19"/>
      <c r="G47" s="65"/>
      <c r="H47" s="19"/>
      <c r="I47" s="19"/>
      <c r="J47" s="19"/>
      <c r="K47" s="19"/>
      <c r="L47" s="19"/>
      <c r="M47" s="19"/>
      <c r="N47" s="2">
        <f>SUMPRODUCT($B$2:$M$2,B47:M47)</f>
        <v>0</v>
      </c>
      <c r="O47" s="15">
        <v>0.02</v>
      </c>
    </row>
    <row r="48" spans="1:15">
      <c r="A48" s="9"/>
      <c r="B48" s="80"/>
      <c r="C48" s="19"/>
      <c r="D48" s="19"/>
      <c r="E48" s="19"/>
      <c r="F48" s="19"/>
      <c r="G48" s="19"/>
      <c r="H48" s="19"/>
      <c r="I48" s="19"/>
      <c r="J48" s="19"/>
      <c r="K48" s="19"/>
      <c r="L48" s="19"/>
      <c r="M48" s="19"/>
      <c r="N48" s="2"/>
      <c r="O48" s="15"/>
    </row>
    <row r="49" spans="1:17">
      <c r="A49" s="9" t="s">
        <v>38</v>
      </c>
      <c r="B49" s="84"/>
      <c r="C49" s="14"/>
      <c r="D49" s="14"/>
      <c r="E49" s="14"/>
      <c r="F49" s="14"/>
      <c r="G49" s="66"/>
      <c r="H49" s="14"/>
      <c r="I49" s="14"/>
      <c r="J49" s="14"/>
      <c r="K49" s="14"/>
      <c r="L49" s="14"/>
      <c r="M49" s="14"/>
      <c r="N49" s="2">
        <f>SUMPRODUCT($B$2:$M$2,B49:M49)</f>
        <v>0</v>
      </c>
      <c r="O49" s="15">
        <v>0.03</v>
      </c>
    </row>
    <row r="50" spans="1:17">
      <c r="A50" s="9"/>
      <c r="B50" s="84"/>
      <c r="C50" s="14"/>
      <c r="D50" s="14"/>
      <c r="E50" s="14"/>
      <c r="F50" s="14"/>
      <c r="G50" s="14"/>
      <c r="H50" s="14"/>
      <c r="I50" s="14"/>
      <c r="J50" s="14"/>
      <c r="K50" s="14"/>
      <c r="L50" s="14"/>
      <c r="M50" s="14"/>
      <c r="N50" s="2"/>
      <c r="O50" s="15"/>
    </row>
    <row r="51" spans="1:17">
      <c r="A51" s="9" t="s">
        <v>39</v>
      </c>
      <c r="B51" s="80"/>
      <c r="C51" s="19"/>
      <c r="D51" s="19"/>
      <c r="E51" s="19"/>
      <c r="F51" s="19"/>
      <c r="G51" s="65"/>
      <c r="H51" s="19"/>
      <c r="I51" s="19"/>
      <c r="J51" s="19"/>
      <c r="K51" s="19"/>
      <c r="L51" s="19"/>
      <c r="M51" s="19"/>
      <c r="N51" s="2">
        <f>SUMPRODUCT($B$2:$M$2,B51:M51)</f>
        <v>0</v>
      </c>
      <c r="O51" s="15">
        <v>0.03</v>
      </c>
    </row>
    <row r="52" spans="1:17">
      <c r="A52" s="9"/>
      <c r="B52" s="80"/>
      <c r="C52" s="19"/>
      <c r="D52" s="19"/>
      <c r="E52" s="19"/>
      <c r="F52" s="19"/>
      <c r="G52" s="19"/>
      <c r="H52" s="19"/>
      <c r="I52" s="19"/>
      <c r="J52" s="19"/>
      <c r="K52" s="19"/>
      <c r="L52" s="19"/>
      <c r="M52" s="19"/>
      <c r="N52" s="2"/>
      <c r="O52" s="15"/>
    </row>
    <row r="53" spans="1:17">
      <c r="A53" s="9" t="s">
        <v>40</v>
      </c>
      <c r="B53" s="84"/>
      <c r="C53" s="14"/>
      <c r="D53" s="14"/>
      <c r="E53" s="14"/>
      <c r="F53" s="14"/>
      <c r="G53" s="66"/>
      <c r="H53" s="14"/>
      <c r="I53" s="14"/>
      <c r="J53" s="14"/>
      <c r="K53" s="14"/>
      <c r="L53" s="14"/>
      <c r="M53" s="14"/>
      <c r="N53" s="2">
        <f>SUMPRODUCT($B$2:$M$2,B53:M53)</f>
        <v>0</v>
      </c>
      <c r="O53" s="15">
        <v>0.02</v>
      </c>
    </row>
    <row r="54" spans="1:17">
      <c r="A54" s="9"/>
      <c r="B54" s="84"/>
      <c r="C54" s="14"/>
      <c r="D54" s="14"/>
      <c r="E54" s="14"/>
      <c r="F54" s="14"/>
      <c r="G54" s="14"/>
      <c r="H54" s="14"/>
      <c r="I54" s="14"/>
      <c r="J54" s="14"/>
      <c r="K54" s="14"/>
      <c r="L54" s="14"/>
      <c r="M54" s="14"/>
      <c r="N54" s="2"/>
      <c r="O54" s="15"/>
    </row>
    <row r="55" spans="1:17">
      <c r="A55" s="9" t="s">
        <v>41</v>
      </c>
      <c r="B55" s="80"/>
      <c r="C55" s="19"/>
      <c r="D55" s="19"/>
      <c r="E55" s="19"/>
      <c r="F55" s="19"/>
      <c r="G55" s="65"/>
      <c r="H55" s="19"/>
      <c r="I55" s="19"/>
      <c r="J55" s="19"/>
      <c r="K55" s="19"/>
      <c r="L55" s="19"/>
      <c r="M55" s="19"/>
      <c r="N55" s="2">
        <f>SUMPRODUCT($B$2:$M$2,B55:M55)</f>
        <v>0</v>
      </c>
      <c r="O55" s="15">
        <v>0.02</v>
      </c>
    </row>
    <row r="56" spans="1:17">
      <c r="A56" s="9"/>
      <c r="B56" s="80"/>
      <c r="C56" s="19"/>
      <c r="D56" s="19"/>
      <c r="E56" s="19"/>
      <c r="F56" s="19"/>
      <c r="G56" s="19"/>
      <c r="H56" s="19"/>
      <c r="I56" s="19"/>
      <c r="J56" s="19"/>
      <c r="K56" s="19"/>
      <c r="L56" s="19"/>
      <c r="M56" s="19"/>
      <c r="N56" s="2"/>
      <c r="O56" s="15"/>
    </row>
    <row r="57" spans="1:17" ht="18.5">
      <c r="A57" s="9" t="s">
        <v>42</v>
      </c>
      <c r="B57" s="84"/>
      <c r="C57" s="14"/>
      <c r="D57" s="14"/>
      <c r="E57" s="14"/>
      <c r="F57" s="14"/>
      <c r="G57" s="66"/>
      <c r="H57" s="14"/>
      <c r="I57" s="14"/>
      <c r="J57" s="14"/>
      <c r="K57" s="14"/>
      <c r="L57" s="14"/>
      <c r="M57" s="14"/>
      <c r="N57" s="2">
        <f>SUMPRODUCT($B$2:$M$2,B57:M57)</f>
        <v>0</v>
      </c>
      <c r="O57" s="15">
        <v>0.02</v>
      </c>
      <c r="P57" s="18"/>
      <c r="Q57" s="18"/>
    </row>
    <row r="58" spans="1:17" ht="18.5">
      <c r="A58" s="9"/>
      <c r="B58" s="84"/>
      <c r="C58" s="14"/>
      <c r="D58" s="14"/>
      <c r="E58" s="14"/>
      <c r="F58" s="14"/>
      <c r="G58" s="14"/>
      <c r="H58" s="14"/>
      <c r="I58" s="14"/>
      <c r="J58" s="14"/>
      <c r="K58" s="14"/>
      <c r="L58" s="14"/>
      <c r="M58" s="14"/>
      <c r="N58" s="2"/>
      <c r="O58" s="15"/>
      <c r="P58" s="18"/>
      <c r="Q58" s="18"/>
    </row>
    <row r="59" spans="1:17" ht="19" customHeight="1">
      <c r="A59" s="9" t="s">
        <v>43</v>
      </c>
      <c r="B59" s="80"/>
      <c r="C59" s="19"/>
      <c r="D59" s="19"/>
      <c r="E59" s="19"/>
      <c r="F59" s="19"/>
      <c r="G59" s="65"/>
      <c r="H59" s="19"/>
      <c r="I59" s="19"/>
      <c r="J59" s="19"/>
      <c r="K59" s="19"/>
      <c r="L59" s="19"/>
      <c r="M59" s="19"/>
      <c r="N59" s="2">
        <f>SUMPRODUCT($B$2:$M$2,B59:M59)</f>
        <v>0</v>
      </c>
      <c r="O59" s="15">
        <v>0.02</v>
      </c>
      <c r="P59" s="10"/>
      <c r="Q59" s="10"/>
    </row>
    <row r="60" spans="1:17" ht="19" customHeight="1">
      <c r="A60" s="9"/>
      <c r="B60" s="80"/>
      <c r="C60" s="19"/>
      <c r="D60" s="19"/>
      <c r="E60" s="19"/>
      <c r="F60" s="19"/>
      <c r="G60" s="19"/>
      <c r="H60" s="19"/>
      <c r="I60" s="19"/>
      <c r="J60" s="19"/>
      <c r="K60" s="19"/>
      <c r="L60" s="19"/>
      <c r="M60" s="19"/>
      <c r="N60" s="2"/>
      <c r="O60" s="15"/>
      <c r="P60" s="10"/>
      <c r="Q60" s="10"/>
    </row>
    <row r="61" spans="1:17" ht="19" customHeight="1">
      <c r="A61" s="9" t="s">
        <v>44</v>
      </c>
      <c r="B61" s="84"/>
      <c r="C61" s="14"/>
      <c r="D61" s="14"/>
      <c r="E61" s="14"/>
      <c r="F61" s="14"/>
      <c r="G61" s="66"/>
      <c r="H61" s="14"/>
      <c r="I61" s="14"/>
      <c r="J61" s="14"/>
      <c r="K61" s="14"/>
      <c r="L61" s="14"/>
      <c r="M61" s="14"/>
      <c r="N61" s="2">
        <f>SUMPRODUCT($B$2:$M$2,B61:M61)</f>
        <v>0</v>
      </c>
      <c r="O61" s="20">
        <v>0.03</v>
      </c>
      <c r="P61" s="10"/>
      <c r="Q61" s="10"/>
    </row>
    <row r="62" spans="1:17" ht="17.149999999999999" customHeight="1">
      <c r="A62" s="9"/>
      <c r="B62" s="84"/>
      <c r="C62" s="14"/>
      <c r="D62" s="14"/>
      <c r="E62" s="14"/>
      <c r="F62" s="14"/>
      <c r="G62" s="14"/>
      <c r="H62" s="14"/>
      <c r="I62" s="14"/>
      <c r="J62" s="14"/>
      <c r="K62" s="14"/>
      <c r="L62" s="21"/>
      <c r="M62" s="21"/>
      <c r="N62" s="2"/>
      <c r="O62" s="20"/>
      <c r="P62" s="10"/>
      <c r="Q62" s="10"/>
    </row>
    <row r="63" spans="1:17" ht="17.149999999999999" customHeight="1">
      <c r="A63" s="1" t="s">
        <v>13</v>
      </c>
      <c r="B63" s="12">
        <v>1.2150000000000001</v>
      </c>
      <c r="C63" s="12">
        <v>4.1900000000000004</v>
      </c>
      <c r="D63" s="12">
        <v>4.99</v>
      </c>
      <c r="E63" s="12">
        <v>0</v>
      </c>
      <c r="F63" s="12">
        <v>6.5</v>
      </c>
      <c r="G63" s="12">
        <v>3.4</v>
      </c>
      <c r="H63" s="12">
        <v>0.97499999999999998</v>
      </c>
      <c r="I63" s="12">
        <v>9</v>
      </c>
      <c r="J63" s="12">
        <v>0</v>
      </c>
      <c r="K63" s="12">
        <v>2.9</v>
      </c>
      <c r="L63" s="12">
        <v>1.29</v>
      </c>
      <c r="M63" s="12">
        <v>1.25</v>
      </c>
      <c r="N63" s="184">
        <f xml:space="preserve"> (SUM(B63:L63)-M63)</f>
        <v>33.21</v>
      </c>
      <c r="O63" s="16">
        <f>SUM(O3:O62)</f>
        <v>1.0000000000000004</v>
      </c>
      <c r="P63" s="17"/>
      <c r="Q63" s="10"/>
    </row>
    <row r="64" spans="1:17" ht="46.5">
      <c r="N64" s="181" t="s">
        <v>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EB9F7-4B6D-9A42-A866-4306FA3D07F1}">
  <dimension ref="A1:D80"/>
  <sheetViews>
    <sheetView topLeftCell="A59" zoomScale="70" zoomScaleNormal="70" workbookViewId="0">
      <selection activeCell="B63" sqref="B63"/>
    </sheetView>
  </sheetViews>
  <sheetFormatPr defaultColWidth="10.58203125" defaultRowHeight="15.5"/>
  <cols>
    <col min="1" max="1" width="43.58203125" customWidth="1"/>
    <col min="2" max="2" width="118.08203125" style="26" customWidth="1"/>
    <col min="3" max="3" width="22" customWidth="1"/>
  </cols>
  <sheetData>
    <row r="1" spans="1:4">
      <c r="A1" s="100" t="s">
        <v>0</v>
      </c>
      <c r="B1" s="4" t="s">
        <v>46</v>
      </c>
      <c r="C1" s="33" t="s">
        <v>47</v>
      </c>
      <c r="D1" s="101"/>
    </row>
    <row r="2" spans="1:4">
      <c r="A2" s="102"/>
      <c r="B2" s="6"/>
      <c r="C2" s="103"/>
      <c r="D2" s="101"/>
    </row>
    <row r="3" spans="1:4">
      <c r="A3" s="104" t="s">
        <v>15</v>
      </c>
      <c r="B3" s="73">
        <v>2.5</v>
      </c>
      <c r="C3" s="103">
        <f>B3/3*100</f>
        <v>83.333333333333343</v>
      </c>
      <c r="D3" s="101">
        <f>'Banco (CRÉDITO)'!O3*'Presença nas Políticas'!B3</f>
        <v>0.125</v>
      </c>
    </row>
    <row r="4" spans="1:4" ht="55" customHeight="1">
      <c r="A4" s="87"/>
      <c r="B4" s="74" t="s">
        <v>48</v>
      </c>
      <c r="C4" s="103"/>
      <c r="D4" s="101"/>
    </row>
    <row r="5" spans="1:4">
      <c r="A5" s="87" t="s">
        <v>16</v>
      </c>
      <c r="B5" s="75">
        <v>2.5</v>
      </c>
      <c r="C5" s="103">
        <f t="shared" ref="C5:C61" si="0">B5/3*100</f>
        <v>83.333333333333343</v>
      </c>
      <c r="D5" s="101">
        <f>'Banco (CRÉDITO)'!O5*'Presença nas Políticas'!B5</f>
        <v>0.125</v>
      </c>
    </row>
    <row r="6" spans="1:4" ht="22" customHeight="1">
      <c r="A6" s="87"/>
      <c r="B6" s="76" t="s">
        <v>49</v>
      </c>
      <c r="C6" s="103"/>
      <c r="D6" s="101"/>
    </row>
    <row r="7" spans="1:4">
      <c r="A7" s="87" t="s">
        <v>17</v>
      </c>
      <c r="B7" s="73">
        <v>2.5</v>
      </c>
      <c r="C7" s="103">
        <f t="shared" si="0"/>
        <v>83.333333333333343</v>
      </c>
      <c r="D7" s="101">
        <f>'Banco (CRÉDITO)'!O7*'Presença nas Políticas'!B7</f>
        <v>0.1</v>
      </c>
    </row>
    <row r="8" spans="1:4" ht="46.5">
      <c r="A8" s="87"/>
      <c r="B8" s="77" t="s">
        <v>50</v>
      </c>
      <c r="C8" s="103"/>
      <c r="D8" s="101"/>
    </row>
    <row r="9" spans="1:4">
      <c r="A9" s="87" t="s">
        <v>18</v>
      </c>
      <c r="B9" s="75">
        <v>2</v>
      </c>
      <c r="C9" s="103">
        <f t="shared" si="0"/>
        <v>66.666666666666657</v>
      </c>
      <c r="D9" s="101">
        <f>'Banco (CRÉDITO)'!O9*'Presença nas Políticas'!B9</f>
        <v>0.08</v>
      </c>
    </row>
    <row r="10" spans="1:4">
      <c r="A10" s="87" t="s">
        <v>51</v>
      </c>
      <c r="B10" s="76" t="s">
        <v>52</v>
      </c>
      <c r="C10" s="103"/>
      <c r="D10" s="101"/>
    </row>
    <row r="11" spans="1:4">
      <c r="A11" s="87" t="s">
        <v>19</v>
      </c>
      <c r="B11" s="73">
        <v>2.5</v>
      </c>
      <c r="C11" s="103">
        <f t="shared" si="0"/>
        <v>83.333333333333343</v>
      </c>
      <c r="D11" s="101">
        <f>'Banco (CRÉDITO)'!O11*'Presença nas Políticas'!B11</f>
        <v>0.125</v>
      </c>
    </row>
    <row r="12" spans="1:4" ht="46.5">
      <c r="A12" s="87"/>
      <c r="B12" s="173" t="s">
        <v>53</v>
      </c>
      <c r="C12" s="103"/>
      <c r="D12" s="101"/>
    </row>
    <row r="13" spans="1:4">
      <c r="A13" s="87" t="s">
        <v>20</v>
      </c>
      <c r="B13" s="75">
        <v>0.5</v>
      </c>
      <c r="C13" s="103">
        <f t="shared" si="0"/>
        <v>16.666666666666664</v>
      </c>
      <c r="D13" s="101">
        <f>'Banco (CRÉDITO)'!O13*'Presença nas Políticas'!B13</f>
        <v>0.02</v>
      </c>
    </row>
    <row r="14" spans="1:4">
      <c r="A14" s="87"/>
      <c r="B14" s="75" t="s">
        <v>54</v>
      </c>
      <c r="C14" s="103"/>
      <c r="D14" s="101"/>
    </row>
    <row r="15" spans="1:4">
      <c r="A15" s="87" t="s">
        <v>21</v>
      </c>
      <c r="B15" s="73">
        <v>0</v>
      </c>
      <c r="C15" s="103">
        <f t="shared" si="0"/>
        <v>0</v>
      </c>
      <c r="D15" s="101">
        <f>'Banco (CRÉDITO)'!O15*'Presença nas Políticas'!B15</f>
        <v>0</v>
      </c>
    </row>
    <row r="16" spans="1:4">
      <c r="A16" s="87"/>
      <c r="B16" s="94" t="s">
        <v>55</v>
      </c>
      <c r="C16" s="103"/>
      <c r="D16" s="101"/>
    </row>
    <row r="17" spans="1:4">
      <c r="A17" s="87" t="s">
        <v>22</v>
      </c>
      <c r="B17" s="75">
        <v>0.5</v>
      </c>
      <c r="C17" s="103">
        <f t="shared" si="0"/>
        <v>16.666666666666664</v>
      </c>
      <c r="D17" s="101">
        <f>'Banco (CRÉDITO)'!O17*'Presença nas Políticas'!B17</f>
        <v>1.4999999999999999E-2</v>
      </c>
    </row>
    <row r="18" spans="1:4">
      <c r="A18" s="87"/>
      <c r="B18" s="75" t="s">
        <v>54</v>
      </c>
      <c r="C18" s="103"/>
      <c r="D18" s="101"/>
    </row>
    <row r="19" spans="1:4">
      <c r="A19" s="87" t="s">
        <v>23</v>
      </c>
      <c r="B19" s="73">
        <v>0.5</v>
      </c>
      <c r="C19" s="103">
        <f t="shared" si="0"/>
        <v>16.666666666666664</v>
      </c>
      <c r="D19" s="101">
        <f>'Banco (CRÉDITO)'!O19*'Presença nas Políticas'!B19</f>
        <v>1.4999999999999999E-2</v>
      </c>
    </row>
    <row r="20" spans="1:4">
      <c r="A20" s="87"/>
      <c r="B20" s="73" t="s">
        <v>54</v>
      </c>
      <c r="C20" s="103"/>
      <c r="D20" s="101"/>
    </row>
    <row r="21" spans="1:4">
      <c r="A21" s="87" t="s">
        <v>56</v>
      </c>
      <c r="B21" s="75">
        <v>0</v>
      </c>
      <c r="C21" s="103">
        <f t="shared" si="0"/>
        <v>0</v>
      </c>
      <c r="D21" s="101">
        <f>'Banco (CRÉDITO)'!O21*'Presença nas Políticas'!B21</f>
        <v>0</v>
      </c>
    </row>
    <row r="22" spans="1:4">
      <c r="A22" s="87"/>
      <c r="B22" s="75" t="s">
        <v>55</v>
      </c>
      <c r="C22" s="103"/>
      <c r="D22" s="101"/>
    </row>
    <row r="23" spans="1:4">
      <c r="A23" s="87" t="s">
        <v>25</v>
      </c>
      <c r="B23" s="73">
        <v>0.5</v>
      </c>
      <c r="C23" s="103">
        <f t="shared" si="0"/>
        <v>16.666666666666664</v>
      </c>
      <c r="D23" s="101">
        <f>'Banco (CRÉDITO)'!O23*'Presença nas Políticas'!B23</f>
        <v>1.4999999999999999E-2</v>
      </c>
    </row>
    <row r="24" spans="1:4">
      <c r="A24" s="87"/>
      <c r="B24" s="73" t="s">
        <v>54</v>
      </c>
      <c r="C24" s="103"/>
      <c r="D24" s="101"/>
    </row>
    <row r="25" spans="1:4" ht="31">
      <c r="A25" s="87" t="s">
        <v>26</v>
      </c>
      <c r="B25" s="75">
        <v>0</v>
      </c>
      <c r="C25" s="103">
        <f t="shared" si="0"/>
        <v>0</v>
      </c>
      <c r="D25" s="101">
        <f>'Banco (CRÉDITO)'!O25*'Presença nas Políticas'!B25</f>
        <v>0</v>
      </c>
    </row>
    <row r="26" spans="1:4">
      <c r="A26" s="87"/>
      <c r="B26" s="168" t="s">
        <v>55</v>
      </c>
      <c r="C26" s="103"/>
      <c r="D26" s="101"/>
    </row>
    <row r="27" spans="1:4">
      <c r="A27" s="87" t="s">
        <v>27</v>
      </c>
      <c r="B27" s="73">
        <v>0.5</v>
      </c>
      <c r="C27" s="103">
        <f t="shared" si="0"/>
        <v>16.666666666666664</v>
      </c>
      <c r="D27" s="101">
        <f>'Banco (CRÉDITO)'!O27*'Presença nas Políticas'!B27</f>
        <v>0.01</v>
      </c>
    </row>
    <row r="28" spans="1:4">
      <c r="A28" s="87"/>
      <c r="B28" s="95" t="s">
        <v>54</v>
      </c>
      <c r="C28" s="103"/>
      <c r="D28" s="101"/>
    </row>
    <row r="29" spans="1:4">
      <c r="A29" s="87" t="s">
        <v>28</v>
      </c>
      <c r="B29" s="75">
        <v>3</v>
      </c>
      <c r="C29" s="103">
        <f t="shared" si="0"/>
        <v>100</v>
      </c>
      <c r="D29" s="101">
        <f>'Banco (CRÉDITO)'!O29*'Presença nas Políticas'!B29</f>
        <v>0.12</v>
      </c>
    </row>
    <row r="30" spans="1:4" ht="31">
      <c r="A30" s="87"/>
      <c r="B30" s="78" t="s">
        <v>57</v>
      </c>
      <c r="C30" s="103"/>
      <c r="D30" s="101"/>
    </row>
    <row r="31" spans="1:4">
      <c r="A31" s="87" t="s">
        <v>29</v>
      </c>
      <c r="B31" s="73">
        <v>3</v>
      </c>
      <c r="C31" s="103">
        <f t="shared" si="0"/>
        <v>100</v>
      </c>
      <c r="D31" s="101">
        <f>'Banco (CRÉDITO)'!O31*'Presença nas Políticas'!B31</f>
        <v>0.09</v>
      </c>
    </row>
    <row r="32" spans="1:4" ht="31">
      <c r="A32" s="87"/>
      <c r="B32" s="77" t="s">
        <v>58</v>
      </c>
      <c r="C32" s="103"/>
      <c r="D32" s="101"/>
    </row>
    <row r="33" spans="1:4">
      <c r="A33" s="87" t="s">
        <v>30</v>
      </c>
      <c r="B33" s="75">
        <v>0.5</v>
      </c>
      <c r="C33" s="103">
        <f t="shared" si="0"/>
        <v>16.666666666666664</v>
      </c>
      <c r="D33" s="101">
        <f>'Banco (CRÉDITO)'!O33*'Presença nas Políticas'!B33</f>
        <v>0.02</v>
      </c>
    </row>
    <row r="34" spans="1:4">
      <c r="A34" s="87"/>
      <c r="B34" s="96" t="s">
        <v>59</v>
      </c>
      <c r="C34" s="103"/>
      <c r="D34" s="101"/>
    </row>
    <row r="35" spans="1:4">
      <c r="A35" s="87" t="s">
        <v>31</v>
      </c>
      <c r="B35" s="73">
        <v>0.5</v>
      </c>
      <c r="C35" s="103">
        <f t="shared" si="0"/>
        <v>16.666666666666664</v>
      </c>
      <c r="D35" s="101">
        <f>'Banco (CRÉDITO)'!O35*'Presença nas Políticas'!B35</f>
        <v>0.02</v>
      </c>
    </row>
    <row r="36" spans="1:4">
      <c r="A36" s="87"/>
      <c r="B36" s="97" t="s">
        <v>59</v>
      </c>
      <c r="C36" s="103"/>
      <c r="D36" s="101"/>
    </row>
    <row r="37" spans="1:4">
      <c r="A37" s="87" t="s">
        <v>32</v>
      </c>
      <c r="B37" s="75">
        <v>0</v>
      </c>
      <c r="C37" s="103">
        <f t="shared" si="0"/>
        <v>0</v>
      </c>
      <c r="D37" s="101">
        <f>'Banco (CRÉDITO)'!O37*'Presença nas Políticas'!B37</f>
        <v>0</v>
      </c>
    </row>
    <row r="38" spans="1:4">
      <c r="A38" s="87"/>
      <c r="B38" s="75" t="s">
        <v>55</v>
      </c>
      <c r="C38" s="103"/>
      <c r="D38" s="101"/>
    </row>
    <row r="39" spans="1:4">
      <c r="A39" s="87" t="s">
        <v>33</v>
      </c>
      <c r="B39" s="73">
        <v>0</v>
      </c>
      <c r="C39" s="103">
        <f t="shared" si="0"/>
        <v>0</v>
      </c>
      <c r="D39" s="101">
        <f>'Banco (CRÉDITO)'!O39*'Presença nas Políticas'!B39</f>
        <v>0</v>
      </c>
    </row>
    <row r="40" spans="1:4">
      <c r="A40" s="87"/>
      <c r="B40" s="73" t="s">
        <v>55</v>
      </c>
      <c r="C40" s="103"/>
      <c r="D40" s="101"/>
    </row>
    <row r="41" spans="1:4" ht="31">
      <c r="A41" s="87" t="s">
        <v>34</v>
      </c>
      <c r="B41" s="75">
        <v>0</v>
      </c>
      <c r="C41" s="103">
        <f t="shared" si="0"/>
        <v>0</v>
      </c>
      <c r="D41" s="101">
        <f>'Banco (CRÉDITO)'!O41*'Presença nas Políticas'!B41</f>
        <v>0</v>
      </c>
    </row>
    <row r="42" spans="1:4">
      <c r="A42" s="87"/>
      <c r="B42" s="75" t="s">
        <v>55</v>
      </c>
      <c r="C42" s="103"/>
      <c r="D42" s="101"/>
    </row>
    <row r="43" spans="1:4">
      <c r="A43" s="87" t="s">
        <v>35</v>
      </c>
      <c r="B43" s="73">
        <v>2</v>
      </c>
      <c r="C43" s="103">
        <f t="shared" si="0"/>
        <v>66.666666666666657</v>
      </c>
      <c r="D43" s="101">
        <f>'Banco (CRÉDITO)'!O43*'Presença nas Políticas'!B43</f>
        <v>0.08</v>
      </c>
    </row>
    <row r="44" spans="1:4" ht="31">
      <c r="A44" s="87"/>
      <c r="B44" s="77" t="s">
        <v>60</v>
      </c>
      <c r="C44" s="103"/>
      <c r="D44" s="101"/>
    </row>
    <row r="45" spans="1:4">
      <c r="A45" s="87" t="s">
        <v>36</v>
      </c>
      <c r="B45" s="75">
        <v>0.5</v>
      </c>
      <c r="C45" s="103">
        <f t="shared" si="0"/>
        <v>16.666666666666664</v>
      </c>
      <c r="D45" s="101">
        <f>'Banco (CRÉDITO)'!O45*'Presença nas Políticas'!B45</f>
        <v>1.4999999999999999E-2</v>
      </c>
    </row>
    <row r="46" spans="1:4">
      <c r="A46" s="87"/>
      <c r="B46" s="75" t="s">
        <v>59</v>
      </c>
      <c r="C46" s="103"/>
      <c r="D46" s="101"/>
    </row>
    <row r="47" spans="1:4">
      <c r="A47" s="87" t="s">
        <v>37</v>
      </c>
      <c r="B47" s="73">
        <v>0</v>
      </c>
      <c r="C47" s="103">
        <f t="shared" si="0"/>
        <v>0</v>
      </c>
      <c r="D47" s="101">
        <f>'Banco (CRÉDITO)'!O47*'Presença nas Políticas'!B47</f>
        <v>0</v>
      </c>
    </row>
    <row r="48" spans="1:4">
      <c r="A48" s="87"/>
      <c r="B48" s="73" t="s">
        <v>55</v>
      </c>
      <c r="C48" s="103"/>
      <c r="D48" s="101"/>
    </row>
    <row r="49" spans="1:4">
      <c r="A49" s="87" t="s">
        <v>38</v>
      </c>
      <c r="B49" s="75">
        <v>2</v>
      </c>
      <c r="C49" s="103">
        <f t="shared" si="0"/>
        <v>66.666666666666657</v>
      </c>
      <c r="D49" s="101">
        <f>'Banco (CRÉDITO)'!O49*'Presença nas Políticas'!B49</f>
        <v>0.06</v>
      </c>
    </row>
    <row r="50" spans="1:4">
      <c r="A50" s="87"/>
      <c r="B50" s="75" t="s">
        <v>61</v>
      </c>
      <c r="C50" s="103"/>
      <c r="D50" s="101"/>
    </row>
    <row r="51" spans="1:4">
      <c r="A51" s="87" t="s">
        <v>39</v>
      </c>
      <c r="B51" s="73">
        <v>2</v>
      </c>
      <c r="C51" s="103">
        <f t="shared" si="0"/>
        <v>66.666666666666657</v>
      </c>
      <c r="D51" s="101">
        <f>'Banco (CRÉDITO)'!O51*'Presença nas Políticas'!B51</f>
        <v>0.06</v>
      </c>
    </row>
    <row r="52" spans="1:4">
      <c r="A52" s="87"/>
      <c r="B52" s="98" t="s">
        <v>61</v>
      </c>
      <c r="C52" s="103"/>
      <c r="D52" s="101"/>
    </row>
    <row r="53" spans="1:4">
      <c r="A53" s="87" t="s">
        <v>40</v>
      </c>
      <c r="B53" s="75">
        <v>1</v>
      </c>
      <c r="C53" s="103">
        <f t="shared" si="0"/>
        <v>33.333333333333329</v>
      </c>
      <c r="D53" s="101">
        <f>'Banco (CRÉDITO)'!O53*'Presença nas Políticas'!B53</f>
        <v>0.02</v>
      </c>
    </row>
    <row r="54" spans="1:4">
      <c r="A54" s="87"/>
      <c r="B54" s="75" t="s">
        <v>62</v>
      </c>
      <c r="C54" s="103"/>
      <c r="D54" s="101"/>
    </row>
    <row r="55" spans="1:4">
      <c r="A55" s="87" t="s">
        <v>41</v>
      </c>
      <c r="B55" s="73">
        <v>0.5</v>
      </c>
      <c r="C55" s="103">
        <f t="shared" si="0"/>
        <v>16.666666666666664</v>
      </c>
      <c r="D55" s="101">
        <f>'Banco (CRÉDITO)'!O55*'Presença nas Políticas'!B55</f>
        <v>0.01</v>
      </c>
    </row>
    <row r="56" spans="1:4">
      <c r="A56" s="87"/>
      <c r="B56" s="73" t="s">
        <v>63</v>
      </c>
      <c r="C56" s="103"/>
      <c r="D56" s="101"/>
    </row>
    <row r="57" spans="1:4">
      <c r="A57" s="87" t="s">
        <v>42</v>
      </c>
      <c r="B57" s="75">
        <v>0</v>
      </c>
      <c r="C57" s="103">
        <f t="shared" si="0"/>
        <v>0</v>
      </c>
      <c r="D57" s="101">
        <f>'Banco (CRÉDITO)'!O57*'Presença nas Políticas'!B57</f>
        <v>0</v>
      </c>
    </row>
    <row r="58" spans="1:4">
      <c r="A58" s="87"/>
      <c r="B58" s="75" t="s">
        <v>55</v>
      </c>
      <c r="C58" s="103"/>
      <c r="D58" s="101"/>
    </row>
    <row r="59" spans="1:4">
      <c r="A59" s="87" t="s">
        <v>43</v>
      </c>
      <c r="B59" s="73">
        <v>0</v>
      </c>
      <c r="C59" s="103">
        <f t="shared" si="0"/>
        <v>0</v>
      </c>
      <c r="D59" s="101">
        <f>'Banco (CRÉDITO)'!O59*'Presença nas Políticas'!B59</f>
        <v>0</v>
      </c>
    </row>
    <row r="60" spans="1:4">
      <c r="A60" s="87"/>
      <c r="B60" s="73" t="s">
        <v>55</v>
      </c>
      <c r="C60" s="103"/>
      <c r="D60" s="101"/>
    </row>
    <row r="61" spans="1:4">
      <c r="A61" s="87" t="s">
        <v>44</v>
      </c>
      <c r="B61" s="75">
        <v>3</v>
      </c>
      <c r="C61" s="103">
        <f t="shared" si="0"/>
        <v>100</v>
      </c>
      <c r="D61" s="101">
        <f>'Banco (CRÉDITO)'!O61*'Presença nas Políticas'!B61</f>
        <v>0.09</v>
      </c>
    </row>
    <row r="62" spans="1:4" ht="31">
      <c r="A62" s="87"/>
      <c r="B62" s="82" t="s">
        <v>64</v>
      </c>
      <c r="C62" s="103"/>
      <c r="D62" s="101"/>
    </row>
    <row r="63" spans="1:4">
      <c r="A63" s="105" t="s">
        <v>13</v>
      </c>
      <c r="B63" s="106"/>
      <c r="C63" s="101"/>
      <c r="D63" s="182">
        <f>SUM(D3:D61)</f>
        <v>1.2150000000000001</v>
      </c>
    </row>
    <row r="64" spans="1:4">
      <c r="A64" s="101"/>
      <c r="B64" s="48"/>
      <c r="C64" s="101"/>
      <c r="D64" s="101"/>
    </row>
    <row r="65" spans="1:4">
      <c r="A65" s="101"/>
      <c r="B65" s="48"/>
      <c r="C65" s="101"/>
      <c r="D65" s="101"/>
    </row>
    <row r="66" spans="1:4">
      <c r="A66" s="101"/>
      <c r="B66" s="48"/>
      <c r="C66" s="101"/>
      <c r="D66" s="101"/>
    </row>
    <row r="67" spans="1:4">
      <c r="A67" s="101"/>
      <c r="B67" s="48"/>
      <c r="C67" s="101"/>
      <c r="D67" s="101"/>
    </row>
    <row r="68" spans="1:4">
      <c r="A68" s="101"/>
      <c r="B68" s="48"/>
      <c r="C68" s="101"/>
      <c r="D68" s="101"/>
    </row>
    <row r="69" spans="1:4">
      <c r="A69" s="101"/>
      <c r="B69" s="48"/>
      <c r="C69" s="101"/>
      <c r="D69" s="101"/>
    </row>
    <row r="70" spans="1:4">
      <c r="A70" s="101"/>
      <c r="B70" s="48"/>
      <c r="C70" s="101"/>
      <c r="D70" s="101"/>
    </row>
    <row r="71" spans="1:4">
      <c r="A71" s="101"/>
      <c r="B71" s="48"/>
      <c r="C71" s="101"/>
      <c r="D71" s="101"/>
    </row>
    <row r="72" spans="1:4">
      <c r="A72" s="101"/>
      <c r="B72" s="48"/>
      <c r="C72" s="101"/>
      <c r="D72" s="101"/>
    </row>
    <row r="73" spans="1:4">
      <c r="A73" s="101"/>
      <c r="B73" s="48"/>
      <c r="C73" s="101"/>
      <c r="D73" s="101"/>
    </row>
    <row r="74" spans="1:4">
      <c r="A74" s="101"/>
      <c r="B74" s="48"/>
      <c r="C74" s="101"/>
      <c r="D74" s="101"/>
    </row>
    <row r="75" spans="1:4">
      <c r="A75" s="101"/>
      <c r="B75" s="48"/>
      <c r="C75" s="101"/>
      <c r="D75" s="101"/>
    </row>
    <row r="76" spans="1:4">
      <c r="A76" s="101"/>
      <c r="B76" s="48"/>
      <c r="C76" s="101"/>
      <c r="D76" s="101"/>
    </row>
    <row r="77" spans="1:4">
      <c r="A77" s="101"/>
      <c r="B77" s="48"/>
      <c r="C77" s="101"/>
      <c r="D77" s="101"/>
    </row>
    <row r="78" spans="1:4">
      <c r="A78" s="101"/>
      <c r="B78" s="48"/>
      <c r="C78" s="101"/>
      <c r="D78" s="101"/>
    </row>
    <row r="79" spans="1:4">
      <c r="A79" s="101"/>
      <c r="B79" s="48"/>
      <c r="C79" s="101"/>
      <c r="D79" s="101"/>
    </row>
    <row r="80" spans="1:4">
      <c r="A80" s="101"/>
      <c r="B80" s="48"/>
      <c r="C80" s="101"/>
      <c r="D80" s="101"/>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D614-DA37-BE45-8396-EA5DF8BDFA25}">
  <dimension ref="A1:D78"/>
  <sheetViews>
    <sheetView topLeftCell="A57" zoomScale="70" zoomScaleNormal="70" workbookViewId="0">
      <selection activeCell="B63" sqref="B63"/>
    </sheetView>
  </sheetViews>
  <sheetFormatPr defaultColWidth="10.83203125" defaultRowHeight="15.5"/>
  <cols>
    <col min="1" max="1" width="54" style="1" customWidth="1"/>
    <col min="2" max="2" width="55.08203125" style="26" customWidth="1"/>
    <col min="3" max="3" width="22" style="1" customWidth="1"/>
    <col min="4" max="16384" width="10.83203125" style="1"/>
  </cols>
  <sheetData>
    <row r="1" spans="1:4" ht="16" thickTop="1">
      <c r="A1" s="5" t="s">
        <v>0</v>
      </c>
      <c r="B1" s="4" t="s">
        <v>65</v>
      </c>
      <c r="C1" s="27" t="s">
        <v>47</v>
      </c>
    </row>
    <row r="2" spans="1:4">
      <c r="A2" s="3"/>
      <c r="B2" s="88"/>
      <c r="C2" s="83"/>
    </row>
    <row r="3" spans="1:4">
      <c r="A3" s="9" t="s">
        <v>15</v>
      </c>
      <c r="B3" s="164">
        <v>7</v>
      </c>
      <c r="C3" s="83">
        <f>B3/7*100</f>
        <v>100</v>
      </c>
      <c r="D3" s="1">
        <f>'Banco (CRÉDITO)'!O3*'Profundidade de Políticas'!B3</f>
        <v>0.35000000000000003</v>
      </c>
    </row>
    <row r="4" spans="1:4" ht="263.5" customHeight="1">
      <c r="A4" s="9"/>
      <c r="B4" s="167" t="s">
        <v>66</v>
      </c>
      <c r="C4" s="83"/>
    </row>
    <row r="5" spans="1:4">
      <c r="A5" s="9" t="s">
        <v>16</v>
      </c>
      <c r="B5" s="165">
        <v>2</v>
      </c>
      <c r="C5" s="83">
        <f>B5/7*100</f>
        <v>28.571428571428569</v>
      </c>
      <c r="D5" s="1">
        <f>'Banco (CRÉDITO)'!O5*'Profundidade de Políticas'!B5</f>
        <v>0.1</v>
      </c>
    </row>
    <row r="6" spans="1:4" ht="97" customHeight="1">
      <c r="A6" s="9"/>
      <c r="B6" s="166" t="s">
        <v>67</v>
      </c>
      <c r="C6" s="83"/>
    </row>
    <row r="7" spans="1:4">
      <c r="A7" s="9" t="s">
        <v>17</v>
      </c>
      <c r="B7" s="164">
        <v>7</v>
      </c>
      <c r="C7" s="83">
        <f>B7/7*100</f>
        <v>100</v>
      </c>
      <c r="D7" s="1">
        <f>'Banco (CRÉDITO)'!O7*'Profundidade de Políticas'!B7</f>
        <v>0.28000000000000003</v>
      </c>
    </row>
    <row r="8" spans="1:4" ht="409.5">
      <c r="A8" s="9"/>
      <c r="B8" s="167" t="s">
        <v>68</v>
      </c>
      <c r="C8" s="83"/>
    </row>
    <row r="9" spans="1:4">
      <c r="A9" s="107" t="s">
        <v>18</v>
      </c>
      <c r="B9" s="165">
        <v>1</v>
      </c>
      <c r="C9" s="108">
        <f>B9/7*100</f>
        <v>14.285714285714285</v>
      </c>
      <c r="D9" s="1">
        <f>'Banco (CRÉDITO)'!O9*'Profundidade de Políticas'!B9</f>
        <v>0.04</v>
      </c>
    </row>
    <row r="10" spans="1:4" ht="31">
      <c r="A10" s="107"/>
      <c r="B10" s="166" t="s">
        <v>69</v>
      </c>
      <c r="C10" s="108"/>
    </row>
    <row r="11" spans="1:4">
      <c r="A11" s="107" t="s">
        <v>19</v>
      </c>
      <c r="B11" s="164">
        <v>7</v>
      </c>
      <c r="C11" s="108">
        <f>B11/7*100</f>
        <v>100</v>
      </c>
      <c r="D11" s="1">
        <f>'Banco (CRÉDITO)'!O11*'Profundidade de Políticas'!B11</f>
        <v>0.35000000000000003</v>
      </c>
    </row>
    <row r="12" spans="1:4" ht="409.5">
      <c r="A12" s="107"/>
      <c r="B12" s="167" t="s">
        <v>70</v>
      </c>
      <c r="C12" s="108"/>
    </row>
    <row r="13" spans="1:4">
      <c r="A13" s="107" t="s">
        <v>20</v>
      </c>
      <c r="B13" s="165">
        <v>6</v>
      </c>
      <c r="C13" s="108">
        <f>B13/7*100</f>
        <v>85.714285714285708</v>
      </c>
      <c r="D13" s="1">
        <f>'Banco (CRÉDITO)'!O13*'Profundidade de Políticas'!B13</f>
        <v>0.24</v>
      </c>
    </row>
    <row r="14" spans="1:4" ht="331.5" customHeight="1">
      <c r="A14" s="107"/>
      <c r="B14" s="166" t="s">
        <v>71</v>
      </c>
      <c r="C14" s="108"/>
    </row>
    <row r="15" spans="1:4">
      <c r="A15" s="107" t="s">
        <v>21</v>
      </c>
      <c r="B15" s="164">
        <v>5</v>
      </c>
      <c r="C15" s="108">
        <f>B15/7*100</f>
        <v>71.428571428571431</v>
      </c>
      <c r="D15" s="1">
        <f>'Banco (CRÉDITO)'!O15*'Profundidade de Políticas'!B15</f>
        <v>0.25</v>
      </c>
    </row>
    <row r="16" spans="1:4" ht="241" customHeight="1">
      <c r="A16" s="107"/>
      <c r="B16" s="167" t="s">
        <v>72</v>
      </c>
      <c r="C16" s="108"/>
    </row>
    <row r="17" spans="1:4">
      <c r="A17" s="107" t="s">
        <v>22</v>
      </c>
      <c r="B17" s="165">
        <v>5</v>
      </c>
      <c r="C17" s="108">
        <f>B17/7*100</f>
        <v>71.428571428571431</v>
      </c>
      <c r="D17" s="1">
        <f>'Banco (CRÉDITO)'!O17*'Profundidade de Políticas'!B17</f>
        <v>0.15</v>
      </c>
    </row>
    <row r="18" spans="1:4" ht="130" customHeight="1">
      <c r="A18" s="107"/>
      <c r="B18" s="166" t="s">
        <v>73</v>
      </c>
      <c r="C18" s="108"/>
    </row>
    <row r="19" spans="1:4">
      <c r="A19" s="107" t="s">
        <v>23</v>
      </c>
      <c r="B19" s="164">
        <v>7</v>
      </c>
      <c r="C19" s="108">
        <f>B19/7*100</f>
        <v>100</v>
      </c>
      <c r="D19" s="1">
        <f>'Banco (CRÉDITO)'!O19*'Profundidade de Políticas'!B19</f>
        <v>0.21</v>
      </c>
    </row>
    <row r="20" spans="1:4" ht="337.5" customHeight="1">
      <c r="A20" s="107"/>
      <c r="B20" s="167" t="s">
        <v>74</v>
      </c>
      <c r="C20" s="108"/>
    </row>
    <row r="21" spans="1:4">
      <c r="A21" s="107" t="s">
        <v>75</v>
      </c>
      <c r="B21" s="165">
        <v>7</v>
      </c>
      <c r="C21" s="108">
        <f>B21/7*100</f>
        <v>100</v>
      </c>
      <c r="D21" s="1">
        <f>'Banco (CRÉDITO)'!O21*'Profundidade de Políticas'!B21</f>
        <v>0.14000000000000001</v>
      </c>
    </row>
    <row r="22" spans="1:4" ht="175.5" customHeight="1">
      <c r="A22" s="107"/>
      <c r="B22" s="166" t="s">
        <v>76</v>
      </c>
      <c r="C22" s="108"/>
    </row>
    <row r="23" spans="1:4">
      <c r="A23" s="107" t="s">
        <v>25</v>
      </c>
      <c r="B23" s="164">
        <v>7</v>
      </c>
      <c r="C23" s="108">
        <f>B23/7*100</f>
        <v>100</v>
      </c>
      <c r="D23" s="1">
        <f>'Banco (CRÉDITO)'!O23*'Profundidade de Políticas'!B23</f>
        <v>0.21</v>
      </c>
    </row>
    <row r="24" spans="1:4" ht="271.5" customHeight="1">
      <c r="A24" s="107"/>
      <c r="B24" s="167" t="s">
        <v>77</v>
      </c>
      <c r="C24" s="108"/>
    </row>
    <row r="25" spans="1:4">
      <c r="A25" s="107" t="s">
        <v>26</v>
      </c>
      <c r="B25" s="165">
        <v>0</v>
      </c>
      <c r="C25" s="108">
        <f>B25/7*100</f>
        <v>0</v>
      </c>
      <c r="D25" s="1">
        <f>'Banco (CRÉDITO)'!O25*'Profundidade de Políticas'!B25</f>
        <v>0</v>
      </c>
    </row>
    <row r="26" spans="1:4">
      <c r="A26" s="107"/>
      <c r="B26" s="166" t="s">
        <v>55</v>
      </c>
      <c r="C26" s="108"/>
    </row>
    <row r="27" spans="1:4">
      <c r="A27" s="107" t="s">
        <v>27</v>
      </c>
      <c r="B27" s="164">
        <v>7</v>
      </c>
      <c r="C27" s="108">
        <f>B27/7*100</f>
        <v>100</v>
      </c>
      <c r="D27" s="1">
        <f>'Banco (CRÉDITO)'!O27*'Profundidade de Políticas'!B27</f>
        <v>0.14000000000000001</v>
      </c>
    </row>
    <row r="28" spans="1:4" ht="409.5" customHeight="1">
      <c r="A28" s="107"/>
      <c r="B28" s="167" t="s">
        <v>78</v>
      </c>
      <c r="C28" s="108"/>
    </row>
    <row r="29" spans="1:4">
      <c r="A29" s="107" t="s">
        <v>28</v>
      </c>
      <c r="B29" s="165">
        <v>6</v>
      </c>
      <c r="C29" s="108">
        <f>B29/7*100</f>
        <v>85.714285714285708</v>
      </c>
      <c r="D29" s="1">
        <f>'Banco (CRÉDITO)'!O29*'Profundidade de Políticas'!B29</f>
        <v>0.24</v>
      </c>
    </row>
    <row r="30" spans="1:4" ht="172.5" customHeight="1">
      <c r="A30" s="107"/>
      <c r="B30" s="166" t="s">
        <v>79</v>
      </c>
      <c r="C30" s="108"/>
    </row>
    <row r="31" spans="1:4">
      <c r="A31" s="107" t="s">
        <v>29</v>
      </c>
      <c r="B31" s="164">
        <v>6</v>
      </c>
      <c r="C31" s="108">
        <f>B31/7*100</f>
        <v>85.714285714285708</v>
      </c>
      <c r="D31" s="1">
        <f>'Banco (CRÉDITO)'!O31*'Profundidade de Políticas'!B31</f>
        <v>0.18</v>
      </c>
    </row>
    <row r="32" spans="1:4" ht="133" customHeight="1">
      <c r="A32" s="107"/>
      <c r="B32" s="167" t="s">
        <v>80</v>
      </c>
      <c r="C32" s="108"/>
    </row>
    <row r="33" spans="1:4">
      <c r="A33" s="107" t="s">
        <v>30</v>
      </c>
      <c r="B33" s="165">
        <v>7</v>
      </c>
      <c r="C33" s="108">
        <f>B33/7*100</f>
        <v>100</v>
      </c>
      <c r="D33" s="1">
        <f>'Banco (CRÉDITO)'!O33*'Profundidade de Políticas'!B33</f>
        <v>0.28000000000000003</v>
      </c>
    </row>
    <row r="34" spans="1:4" ht="409.5">
      <c r="A34" s="107"/>
      <c r="B34" s="166" t="s">
        <v>81</v>
      </c>
      <c r="C34" s="108"/>
    </row>
    <row r="35" spans="1:4">
      <c r="A35" s="107" t="s">
        <v>31</v>
      </c>
      <c r="B35" s="164">
        <v>7</v>
      </c>
      <c r="C35" s="108">
        <f>B35/7*100</f>
        <v>100</v>
      </c>
      <c r="D35" s="1">
        <f>'Banco (CRÉDITO)'!O35*'Profundidade de Políticas'!B35</f>
        <v>0.28000000000000003</v>
      </c>
    </row>
    <row r="36" spans="1:4" ht="409.5">
      <c r="A36" s="107"/>
      <c r="B36" s="167" t="s">
        <v>82</v>
      </c>
      <c r="C36" s="108"/>
    </row>
    <row r="37" spans="1:4">
      <c r="A37" s="107" t="s">
        <v>32</v>
      </c>
      <c r="B37" s="165">
        <v>5</v>
      </c>
      <c r="C37" s="108">
        <f>B37/7*100</f>
        <v>71.428571428571431</v>
      </c>
      <c r="D37" s="1">
        <f>'Banco (CRÉDITO)'!O37*'Profundidade de Políticas'!B37</f>
        <v>0.2</v>
      </c>
    </row>
    <row r="38" spans="1:4" ht="101.5" customHeight="1">
      <c r="A38" s="107"/>
      <c r="B38" s="166" t="s">
        <v>83</v>
      </c>
      <c r="C38" s="108"/>
    </row>
    <row r="39" spans="1:4">
      <c r="A39" s="107" t="s">
        <v>33</v>
      </c>
      <c r="B39" s="164">
        <v>0</v>
      </c>
      <c r="C39" s="108">
        <f>B39/7*100</f>
        <v>0</v>
      </c>
      <c r="D39" s="1">
        <f>'Banco (CRÉDITO)'!O39*'Profundidade de Políticas'!B39</f>
        <v>0</v>
      </c>
    </row>
    <row r="40" spans="1:4">
      <c r="A40" s="107"/>
      <c r="B40" s="164" t="s">
        <v>55</v>
      </c>
      <c r="C40" s="108"/>
    </row>
    <row r="41" spans="1:4">
      <c r="A41" s="107" t="s">
        <v>34</v>
      </c>
      <c r="B41" s="165">
        <v>0</v>
      </c>
      <c r="C41" s="108">
        <f>B41/7*100</f>
        <v>0</v>
      </c>
      <c r="D41" s="1">
        <f>'Banco (CRÉDITO)'!O41*'Profundidade de Políticas'!B41</f>
        <v>0</v>
      </c>
    </row>
    <row r="42" spans="1:4">
      <c r="A42" s="107"/>
      <c r="B42" s="165" t="s">
        <v>55</v>
      </c>
      <c r="C42" s="108"/>
    </row>
    <row r="43" spans="1:4">
      <c r="A43" s="107" t="s">
        <v>35</v>
      </c>
      <c r="B43" s="164">
        <v>7</v>
      </c>
      <c r="C43" s="108">
        <f>B43/7*100</f>
        <v>100</v>
      </c>
      <c r="D43" s="1">
        <f>'Banco (CRÉDITO)'!O43*'Profundidade de Políticas'!B43</f>
        <v>0.28000000000000003</v>
      </c>
    </row>
    <row r="44" spans="1:4" ht="409.5">
      <c r="A44" s="107"/>
      <c r="B44" s="167" t="s">
        <v>84</v>
      </c>
      <c r="C44" s="108"/>
    </row>
    <row r="45" spans="1:4">
      <c r="A45" s="107" t="s">
        <v>36</v>
      </c>
      <c r="B45" s="165">
        <v>5</v>
      </c>
      <c r="C45" s="108">
        <f>B45/7*100</f>
        <v>71.428571428571431</v>
      </c>
      <c r="D45" s="1">
        <f>'Banco (CRÉDITO)'!O45*'Profundidade de Políticas'!B45</f>
        <v>0.15</v>
      </c>
    </row>
    <row r="46" spans="1:4" ht="409.5">
      <c r="A46" s="107"/>
      <c r="B46" s="166" t="s">
        <v>85</v>
      </c>
      <c r="C46" s="108"/>
    </row>
    <row r="47" spans="1:4">
      <c r="A47" s="107" t="s">
        <v>37</v>
      </c>
      <c r="B47" s="164">
        <v>0</v>
      </c>
      <c r="C47" s="108">
        <f>B47/7*100</f>
        <v>0</v>
      </c>
      <c r="D47" s="1">
        <f>'Banco (CRÉDITO)'!O47*'Profundidade de Políticas'!B47</f>
        <v>0</v>
      </c>
    </row>
    <row r="48" spans="1:4">
      <c r="A48" s="107"/>
      <c r="B48" s="164" t="s">
        <v>55</v>
      </c>
      <c r="C48" s="108"/>
    </row>
    <row r="49" spans="1:4">
      <c r="A49" s="107" t="s">
        <v>38</v>
      </c>
      <c r="B49" s="165">
        <v>0</v>
      </c>
      <c r="C49" s="108">
        <f>B49/7*100</f>
        <v>0</v>
      </c>
      <c r="D49" s="1">
        <f>'Banco (CRÉDITO)'!O49*'Profundidade de Políticas'!B49</f>
        <v>0</v>
      </c>
    </row>
    <row r="50" spans="1:4">
      <c r="A50" s="107"/>
      <c r="B50" s="165" t="s">
        <v>55</v>
      </c>
      <c r="C50" s="108"/>
    </row>
    <row r="51" spans="1:4">
      <c r="A51" s="107" t="s">
        <v>39</v>
      </c>
      <c r="B51" s="164">
        <v>0</v>
      </c>
      <c r="C51" s="108">
        <f>B51/7*100</f>
        <v>0</v>
      </c>
      <c r="D51" s="1">
        <f>'Banco (CRÉDITO)'!O51*'Profundidade de Políticas'!B51</f>
        <v>0</v>
      </c>
    </row>
    <row r="52" spans="1:4">
      <c r="A52" s="107"/>
      <c r="B52" s="164" t="s">
        <v>55</v>
      </c>
      <c r="C52" s="108"/>
    </row>
    <row r="53" spans="1:4">
      <c r="A53" s="107" t="s">
        <v>40</v>
      </c>
      <c r="B53" s="165">
        <v>0</v>
      </c>
      <c r="C53" s="108">
        <f>B53/7*100</f>
        <v>0</v>
      </c>
      <c r="D53" s="1">
        <f>'Banco (CRÉDITO)'!O53*'Profundidade de Políticas'!B53</f>
        <v>0</v>
      </c>
    </row>
    <row r="54" spans="1:4">
      <c r="A54" s="107"/>
      <c r="B54" s="165" t="s">
        <v>55</v>
      </c>
      <c r="C54" s="108"/>
    </row>
    <row r="55" spans="1:4">
      <c r="A55" s="107" t="s">
        <v>41</v>
      </c>
      <c r="B55" s="164">
        <v>6</v>
      </c>
      <c r="C55" s="108">
        <f>B55/7*100</f>
        <v>85.714285714285708</v>
      </c>
      <c r="D55" s="1">
        <f>'Banco (CRÉDITO)'!O55*'Profundidade de Políticas'!B55</f>
        <v>0.12</v>
      </c>
    </row>
    <row r="56" spans="1:4" ht="242.15" customHeight="1">
      <c r="A56" s="107"/>
      <c r="B56" s="167" t="s">
        <v>86</v>
      </c>
      <c r="C56" s="108"/>
    </row>
    <row r="57" spans="1:4">
      <c r="A57" s="107" t="s">
        <v>42</v>
      </c>
      <c r="B57" s="165">
        <v>0</v>
      </c>
      <c r="C57" s="108">
        <f>B57/7*100</f>
        <v>0</v>
      </c>
      <c r="D57" s="1">
        <f>'Banco (CRÉDITO)'!O57*'Profundidade de Políticas'!B57</f>
        <v>0</v>
      </c>
    </row>
    <row r="58" spans="1:4">
      <c r="A58" s="107"/>
      <c r="B58" s="165" t="s">
        <v>55</v>
      </c>
      <c r="C58" s="108"/>
    </row>
    <row r="59" spans="1:4">
      <c r="A59" s="107" t="s">
        <v>43</v>
      </c>
      <c r="B59" s="164">
        <v>0</v>
      </c>
      <c r="C59" s="108">
        <f>B59/7*100</f>
        <v>0</v>
      </c>
      <c r="D59" s="1">
        <f>'Banco (CRÉDITO)'!O59*'Profundidade de Políticas'!B59</f>
        <v>0</v>
      </c>
    </row>
    <row r="60" spans="1:4">
      <c r="A60" s="107"/>
      <c r="B60" s="164" t="s">
        <v>55</v>
      </c>
      <c r="C60" s="108"/>
    </row>
    <row r="61" spans="1:4">
      <c r="A61" s="107" t="s">
        <v>44</v>
      </c>
      <c r="B61" s="75">
        <v>0</v>
      </c>
      <c r="C61" s="108">
        <f>B61/7*100</f>
        <v>0</v>
      </c>
      <c r="D61" s="1">
        <f>'Banco (CRÉDITO)'!O61*'Profundidade de Políticas'!B61</f>
        <v>0</v>
      </c>
    </row>
    <row r="62" spans="1:4">
      <c r="A62" s="107"/>
      <c r="B62" s="75" t="s">
        <v>55</v>
      </c>
      <c r="C62" s="108"/>
    </row>
    <row r="63" spans="1:4">
      <c r="A63" s="89" t="s">
        <v>13</v>
      </c>
      <c r="B63" s="106"/>
      <c r="C63" s="89"/>
      <c r="D63" s="183">
        <f>SUM(D3:D61)</f>
        <v>4.1900000000000013</v>
      </c>
    </row>
    <row r="64" spans="1:4">
      <c r="A64" s="89"/>
      <c r="B64" s="48"/>
      <c r="C64" s="89"/>
      <c r="D64" s="89"/>
    </row>
    <row r="65" spans="1:4">
      <c r="A65" s="109"/>
      <c r="B65" s="48"/>
      <c r="C65" s="89"/>
      <c r="D65" s="89"/>
    </row>
    <row r="66" spans="1:4">
      <c r="A66" s="89"/>
      <c r="B66" s="48"/>
      <c r="C66" s="89"/>
      <c r="D66" s="89"/>
    </row>
    <row r="67" spans="1:4">
      <c r="A67" s="89"/>
      <c r="B67" s="48"/>
      <c r="C67" s="89"/>
      <c r="D67" s="89"/>
    </row>
    <row r="68" spans="1:4">
      <c r="A68" s="89"/>
      <c r="B68" s="48"/>
      <c r="C68" s="89"/>
      <c r="D68" s="89"/>
    </row>
    <row r="69" spans="1:4">
      <c r="A69" s="89"/>
      <c r="B69" s="48"/>
      <c r="C69" s="89"/>
      <c r="D69" s="89"/>
    </row>
    <row r="70" spans="1:4">
      <c r="A70" s="89"/>
      <c r="B70" s="48"/>
      <c r="C70" s="89"/>
      <c r="D70" s="89"/>
    </row>
    <row r="71" spans="1:4">
      <c r="A71" s="89"/>
      <c r="B71" s="48"/>
      <c r="C71" s="89"/>
      <c r="D71" s="89"/>
    </row>
    <row r="72" spans="1:4">
      <c r="A72" s="89"/>
      <c r="B72" s="48"/>
      <c r="C72" s="89"/>
      <c r="D72" s="89"/>
    </row>
    <row r="73" spans="1:4">
      <c r="A73" s="89"/>
      <c r="B73" s="48"/>
      <c r="C73" s="89"/>
      <c r="D73" s="89"/>
    </row>
    <row r="74" spans="1:4">
      <c r="A74" s="89"/>
      <c r="B74" s="48"/>
      <c r="C74" s="89"/>
      <c r="D74" s="89"/>
    </row>
    <row r="75" spans="1:4">
      <c r="A75" s="89"/>
      <c r="B75" s="48"/>
      <c r="C75" s="89"/>
      <c r="D75" s="89"/>
    </row>
    <row r="76" spans="1:4">
      <c r="A76" s="89"/>
      <c r="B76" s="48"/>
      <c r="C76" s="89"/>
      <c r="D76" s="89"/>
    </row>
    <row r="77" spans="1:4">
      <c r="A77" s="89"/>
      <c r="B77" s="48"/>
      <c r="C77" s="89"/>
      <c r="D77" s="89"/>
    </row>
    <row r="78" spans="1:4">
      <c r="A78" s="89"/>
      <c r="B78" s="48"/>
      <c r="C78" s="89"/>
      <c r="D78" s="8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3FFB1-E1F4-BD4A-9601-5E27F0447EE9}">
  <dimension ref="A1:R104"/>
  <sheetViews>
    <sheetView topLeftCell="A54" zoomScale="70" zoomScaleNormal="70" workbookViewId="0">
      <pane xSplit="1" topLeftCell="F1" activePane="topRight" state="frozen"/>
      <selection pane="topRight" activeCell="M7" sqref="M7"/>
    </sheetView>
  </sheetViews>
  <sheetFormatPr defaultColWidth="10.83203125" defaultRowHeight="15.5"/>
  <cols>
    <col min="1" max="1" width="84.08203125" style="26" customWidth="1"/>
    <col min="2" max="2" width="36.75" style="26" customWidth="1"/>
    <col min="3" max="3" width="8.08203125" style="26" customWidth="1"/>
    <col min="4" max="4" width="36.58203125" style="26" customWidth="1"/>
    <col min="5" max="5" width="8.58203125" style="26" customWidth="1"/>
    <col min="6" max="6" width="46.83203125" style="26" customWidth="1"/>
    <col min="7" max="7" width="8.58203125" style="26" customWidth="1"/>
    <col min="8" max="8" width="27.33203125" style="26" customWidth="1"/>
    <col min="9" max="9" width="9.33203125" style="26" customWidth="1"/>
    <col min="10" max="10" width="15.08203125" style="26" customWidth="1"/>
    <col min="11" max="11" width="15.33203125" style="26" customWidth="1"/>
    <col min="12" max="12" width="15.5" style="26" customWidth="1"/>
    <col min="13" max="16384" width="10.83203125" style="26"/>
  </cols>
  <sheetData>
    <row r="1" spans="1:18">
      <c r="A1" s="110"/>
      <c r="B1" s="198" t="s">
        <v>87</v>
      </c>
      <c r="C1" s="198"/>
      <c r="D1" s="198"/>
      <c r="E1" s="198"/>
      <c r="F1" s="198"/>
      <c r="G1" s="198"/>
      <c r="H1" s="198"/>
      <c r="I1" s="198"/>
      <c r="J1" s="24"/>
      <c r="K1" s="24"/>
      <c r="L1" s="24"/>
      <c r="M1" s="49"/>
      <c r="N1" s="49"/>
      <c r="O1" s="49"/>
      <c r="P1" s="49"/>
      <c r="Q1" s="49"/>
      <c r="R1" s="49"/>
    </row>
    <row r="2" spans="1:18">
      <c r="A2" s="194" t="s">
        <v>88</v>
      </c>
      <c r="B2" s="195" t="s">
        <v>89</v>
      </c>
      <c r="C2" s="195" t="s">
        <v>90</v>
      </c>
      <c r="D2" s="196" t="s">
        <v>91</v>
      </c>
      <c r="E2" s="196" t="s">
        <v>90</v>
      </c>
      <c r="F2" s="199" t="s">
        <v>92</v>
      </c>
      <c r="G2" s="195" t="s">
        <v>90</v>
      </c>
      <c r="H2" s="196" t="s">
        <v>93</v>
      </c>
      <c r="I2" s="196" t="s">
        <v>90</v>
      </c>
      <c r="J2" s="176" t="s">
        <v>94</v>
      </c>
      <c r="K2" s="176" t="s">
        <v>94</v>
      </c>
      <c r="L2" s="48"/>
    </row>
    <row r="3" spans="1:18">
      <c r="A3" s="194"/>
      <c r="B3" s="195"/>
      <c r="C3" s="195"/>
      <c r="D3" s="196"/>
      <c r="E3" s="196"/>
      <c r="F3" s="199"/>
      <c r="G3" s="195"/>
      <c r="H3" s="197"/>
      <c r="I3" s="196"/>
      <c r="J3" s="176" t="s">
        <v>94</v>
      </c>
      <c r="K3" s="176" t="s">
        <v>94</v>
      </c>
      <c r="L3" s="48"/>
    </row>
    <row r="4" spans="1:18">
      <c r="A4" s="194"/>
      <c r="B4" s="195"/>
      <c r="C4" s="195"/>
      <c r="D4" s="196"/>
      <c r="E4" s="196"/>
      <c r="F4" s="199"/>
      <c r="G4" s="195"/>
      <c r="H4" s="197"/>
      <c r="I4" s="196"/>
      <c r="J4" s="176" t="s">
        <v>94</v>
      </c>
      <c r="K4" s="177" t="s">
        <v>94</v>
      </c>
      <c r="L4" s="48"/>
    </row>
    <row r="5" spans="1:18" ht="64.5" customHeight="1">
      <c r="A5" s="194"/>
      <c r="B5" s="195"/>
      <c r="C5" s="195"/>
      <c r="D5" s="196"/>
      <c r="E5" s="196"/>
      <c r="F5" s="200"/>
      <c r="G5" s="195"/>
      <c r="H5" s="197"/>
      <c r="I5" s="196"/>
      <c r="J5" s="178" t="s">
        <v>95</v>
      </c>
      <c r="K5" s="178" t="s">
        <v>96</v>
      </c>
      <c r="L5" s="48"/>
    </row>
    <row r="6" spans="1:18">
      <c r="A6" s="92" t="s">
        <v>97</v>
      </c>
      <c r="B6" s="75">
        <v>0</v>
      </c>
      <c r="C6" s="111">
        <v>0.05</v>
      </c>
      <c r="D6" s="75">
        <v>10</v>
      </c>
      <c r="E6" s="111">
        <v>0.04</v>
      </c>
      <c r="F6" s="75">
        <v>0</v>
      </c>
      <c r="G6" s="44">
        <v>0.04</v>
      </c>
      <c r="H6" s="36">
        <v>0</v>
      </c>
      <c r="I6" s="44">
        <v>0.02</v>
      </c>
      <c r="J6" s="179" cm="1">
        <f t="array" ref="J6">_xlfn.IFS(B6&lt;&gt;0,B6*C6,D6&lt;&gt;0,D6*E6,F6&lt;&gt;0,F6*G6,H6&lt;&gt;0,H6*I6,"TRUE",0)</f>
        <v>0.4</v>
      </c>
      <c r="K6" s="179">
        <f>(J6*100)/20</f>
        <v>2</v>
      </c>
    </row>
    <row r="7" spans="1:18" ht="177.65" customHeight="1">
      <c r="A7" s="112"/>
      <c r="B7" s="75"/>
      <c r="C7" s="111"/>
      <c r="D7" s="78" t="s">
        <v>98</v>
      </c>
      <c r="E7" s="113"/>
      <c r="F7" s="75"/>
      <c r="G7" s="45"/>
      <c r="H7" s="36"/>
      <c r="I7" s="36"/>
      <c r="J7" s="179"/>
      <c r="K7" s="179"/>
    </row>
    <row r="8" spans="1:18" ht="31">
      <c r="A8" s="92" t="s">
        <v>99</v>
      </c>
      <c r="B8" s="73">
        <v>0</v>
      </c>
      <c r="C8" s="114">
        <v>0.03</v>
      </c>
      <c r="D8" s="73">
        <v>0</v>
      </c>
      <c r="E8" s="115">
        <v>3.5000000000000003E-2</v>
      </c>
      <c r="F8" s="73">
        <v>0</v>
      </c>
      <c r="G8" s="47">
        <v>3.5000000000000003E-2</v>
      </c>
      <c r="H8" s="37">
        <v>0</v>
      </c>
      <c r="I8" s="46">
        <v>0.02</v>
      </c>
      <c r="J8" s="179">
        <v>0</v>
      </c>
      <c r="K8" s="179">
        <f t="shared" ref="K8:K10" si="0">(J8*100)/20</f>
        <v>0</v>
      </c>
    </row>
    <row r="9" spans="1:18">
      <c r="A9" s="92"/>
      <c r="B9" s="73"/>
      <c r="C9" s="73"/>
      <c r="D9" s="73"/>
      <c r="E9" s="73"/>
      <c r="F9" s="73"/>
      <c r="G9" s="37"/>
      <c r="H9" s="37"/>
      <c r="I9" s="37"/>
      <c r="J9" s="179"/>
      <c r="K9" s="179"/>
    </row>
    <row r="10" spans="1:18">
      <c r="A10" s="92" t="s">
        <v>100</v>
      </c>
      <c r="B10" s="75">
        <v>0</v>
      </c>
      <c r="C10" s="111">
        <v>0.05</v>
      </c>
      <c r="D10" s="75">
        <v>0</v>
      </c>
      <c r="E10" s="111">
        <v>0.04</v>
      </c>
      <c r="F10" s="75">
        <v>0</v>
      </c>
      <c r="G10" s="44">
        <v>0.04</v>
      </c>
      <c r="H10" s="36">
        <v>0</v>
      </c>
      <c r="I10" s="44">
        <v>0.02</v>
      </c>
      <c r="J10" s="179">
        <v>0</v>
      </c>
      <c r="K10" s="179">
        <f t="shared" si="0"/>
        <v>0</v>
      </c>
    </row>
    <row r="11" spans="1:18">
      <c r="A11" s="92"/>
      <c r="B11" s="75"/>
      <c r="C11" s="75"/>
      <c r="D11" s="75"/>
      <c r="E11" s="75"/>
      <c r="F11" s="75"/>
      <c r="G11" s="36"/>
      <c r="H11" s="36"/>
      <c r="I11" s="36"/>
      <c r="J11" s="179"/>
      <c r="K11" s="179"/>
    </row>
    <row r="12" spans="1:18">
      <c r="A12" s="92" t="s">
        <v>101</v>
      </c>
      <c r="B12" s="73">
        <v>0</v>
      </c>
      <c r="C12" s="114">
        <v>0.04</v>
      </c>
      <c r="D12" s="73">
        <v>2</v>
      </c>
      <c r="E12" s="114">
        <v>0.03</v>
      </c>
      <c r="F12" s="73">
        <v>0</v>
      </c>
      <c r="G12" s="46">
        <v>0.03</v>
      </c>
      <c r="H12" s="37">
        <v>0</v>
      </c>
      <c r="I12" s="52">
        <v>1.4999999999999999E-2</v>
      </c>
      <c r="J12" s="179" cm="1">
        <f t="array" ref="J12">_xlfn.IFS(B12&lt;&gt;0,B12*C12,D12&lt;&gt;0,D12*E12,F12&lt;&gt;0,F12*G12,H12&lt;&gt;0,H12*I12, "TRUE", 0)</f>
        <v>0.06</v>
      </c>
      <c r="K12" s="179">
        <f>(J12*100)/20</f>
        <v>0.3</v>
      </c>
    </row>
    <row r="13" spans="1:18" ht="124">
      <c r="A13" s="92"/>
      <c r="B13" s="73"/>
      <c r="C13" s="73"/>
      <c r="D13" s="77" t="s">
        <v>102</v>
      </c>
      <c r="E13" s="73"/>
      <c r="F13" s="73"/>
      <c r="G13" s="37"/>
      <c r="H13" s="37"/>
      <c r="I13" s="37"/>
      <c r="J13" s="179"/>
      <c r="K13" s="179"/>
    </row>
    <row r="14" spans="1:18">
      <c r="A14" s="92" t="s">
        <v>103</v>
      </c>
      <c r="B14" s="75">
        <v>0</v>
      </c>
      <c r="C14" s="111">
        <v>0.05</v>
      </c>
      <c r="D14" s="75">
        <v>13</v>
      </c>
      <c r="E14" s="111">
        <v>0.05</v>
      </c>
      <c r="F14" s="75">
        <v>0</v>
      </c>
      <c r="G14" s="44">
        <v>0.05</v>
      </c>
      <c r="H14" s="36">
        <v>0</v>
      </c>
      <c r="I14" s="44">
        <v>0</v>
      </c>
      <c r="J14" s="179" cm="1">
        <f t="array" ref="J14">_xlfn.IFS(B14&lt;&gt;0,B14*C14,D14&lt;&gt;0,D14*E14,F14&lt;&gt;0,F14*G14,H14&lt;&gt;0,H14*I14, "TRUE", 0)</f>
        <v>0.65</v>
      </c>
      <c r="K14" s="179">
        <f t="shared" ref="K14:K18" si="1">(J14*100)/20</f>
        <v>3.25</v>
      </c>
    </row>
    <row r="15" spans="1:18" ht="108.5">
      <c r="A15" s="92"/>
      <c r="B15" s="75"/>
      <c r="C15" s="75"/>
      <c r="D15" s="78" t="s">
        <v>104</v>
      </c>
      <c r="E15" s="75"/>
      <c r="F15" s="75"/>
      <c r="G15" s="36"/>
      <c r="H15" s="36"/>
      <c r="I15" s="36"/>
      <c r="J15" s="179"/>
      <c r="K15" s="179"/>
    </row>
    <row r="16" spans="1:18" ht="31">
      <c r="A16" s="92" t="s">
        <v>105</v>
      </c>
      <c r="B16" s="73">
        <v>0</v>
      </c>
      <c r="C16" s="114">
        <v>0.05</v>
      </c>
      <c r="D16" s="73">
        <v>8</v>
      </c>
      <c r="E16" s="114">
        <v>0.05</v>
      </c>
      <c r="F16" s="73">
        <v>0</v>
      </c>
      <c r="G16" s="46">
        <v>0.05</v>
      </c>
      <c r="H16" s="37">
        <v>0</v>
      </c>
      <c r="I16" s="46">
        <v>0.02</v>
      </c>
      <c r="J16" s="179" cm="1">
        <f t="array" ref="J16">_xlfn.IFS(B16&lt;&gt;0,B16*C16,D16&lt;&gt;0,D16*E16,F16&lt;&gt;0,F16*G16,H16&lt;&gt;0,H16*I16, "TRUE", 0)</f>
        <v>0.4</v>
      </c>
      <c r="K16" s="179">
        <f t="shared" si="1"/>
        <v>2</v>
      </c>
    </row>
    <row r="17" spans="1:11" ht="217">
      <c r="A17" s="92"/>
      <c r="B17" s="73"/>
      <c r="C17" s="73"/>
      <c r="D17" s="77" t="s">
        <v>106</v>
      </c>
      <c r="E17" s="73"/>
      <c r="F17" s="73"/>
      <c r="G17" s="37"/>
      <c r="H17" s="37"/>
      <c r="I17" s="37"/>
      <c r="J17" s="179"/>
      <c r="K17" s="179"/>
    </row>
    <row r="18" spans="1:11">
      <c r="A18" s="93" t="s">
        <v>107</v>
      </c>
      <c r="B18" s="75">
        <v>0</v>
      </c>
      <c r="C18" s="111">
        <v>0.03</v>
      </c>
      <c r="D18" s="75">
        <v>5</v>
      </c>
      <c r="E18" s="111">
        <v>0.04</v>
      </c>
      <c r="F18" s="75">
        <v>0</v>
      </c>
      <c r="G18" s="44">
        <v>0.04</v>
      </c>
      <c r="H18" s="36">
        <v>0</v>
      </c>
      <c r="I18" s="53">
        <v>1.4999999999999999E-2</v>
      </c>
      <c r="J18" s="179" cm="1">
        <f t="array" ref="J18">_xlfn.IFS(B18&lt;&gt;0,B18*C18,D18&lt;&gt;0,D18*E18,F18&lt;&gt;0,F18*G18,H18&lt;&gt;0,H18*I18, "TRUE", 0)</f>
        <v>0.2</v>
      </c>
      <c r="K18" s="179">
        <f t="shared" si="1"/>
        <v>1</v>
      </c>
    </row>
    <row r="19" spans="1:11" ht="170.5">
      <c r="A19" s="112"/>
      <c r="B19" s="75"/>
      <c r="C19" s="75"/>
      <c r="D19" s="78" t="s">
        <v>108</v>
      </c>
      <c r="E19" s="75"/>
      <c r="F19" s="75"/>
      <c r="G19" s="36"/>
      <c r="H19" s="36"/>
      <c r="I19" s="36"/>
      <c r="J19" s="179"/>
      <c r="K19" s="179"/>
    </row>
    <row r="20" spans="1:11">
      <c r="A20" s="93" t="s">
        <v>109</v>
      </c>
      <c r="B20" s="73">
        <v>0</v>
      </c>
      <c r="C20" s="114">
        <v>0.03</v>
      </c>
      <c r="D20" s="73">
        <v>12</v>
      </c>
      <c r="E20" s="114">
        <v>0.03</v>
      </c>
      <c r="F20" s="73">
        <v>0</v>
      </c>
      <c r="G20" s="46">
        <v>0.03</v>
      </c>
      <c r="H20" s="37">
        <v>0</v>
      </c>
      <c r="I20" s="46">
        <v>0</v>
      </c>
      <c r="J20" s="179" cm="1">
        <f t="array" ref="J20">_xlfn.IFS(B20&lt;&gt;0,B20*C20,D20&lt;&gt;0,D20*E20,F20&lt;&gt;0,F20*G20,H20&lt;&gt;0,H20*I20, "TRUE", 0)</f>
        <v>0.36</v>
      </c>
      <c r="K20" s="179">
        <f t="shared" ref="K20" si="2">(J20*100)/20</f>
        <v>1.8</v>
      </c>
    </row>
    <row r="21" spans="1:11" ht="124">
      <c r="A21" s="112"/>
      <c r="B21" s="73"/>
      <c r="C21" s="73"/>
      <c r="D21" s="77" t="s">
        <v>110</v>
      </c>
      <c r="E21" s="73"/>
      <c r="F21" s="73"/>
      <c r="G21" s="37"/>
      <c r="H21" s="37"/>
      <c r="I21" s="37"/>
      <c r="J21" s="179"/>
      <c r="K21" s="179"/>
    </row>
    <row r="22" spans="1:11">
      <c r="A22" s="93" t="s">
        <v>111</v>
      </c>
      <c r="B22" s="75">
        <v>0</v>
      </c>
      <c r="C22" s="111">
        <v>0.03</v>
      </c>
      <c r="D22" s="75">
        <v>9</v>
      </c>
      <c r="E22" s="113">
        <v>2.5000000000000001E-2</v>
      </c>
      <c r="F22" s="75">
        <v>0</v>
      </c>
      <c r="G22" s="45">
        <v>2.5000000000000001E-2</v>
      </c>
      <c r="H22" s="36">
        <v>0</v>
      </c>
      <c r="I22" s="44">
        <v>0</v>
      </c>
      <c r="J22" s="179" cm="1">
        <f t="array" ref="J22">_xlfn.IFS(B22&lt;&gt;0,B22*C22,D22&lt;&gt;0,D22*E22,F22&lt;&gt;0,F22*G22,H22&lt;&gt;0,H22*I22, "TRUE", 0)</f>
        <v>0.22500000000000001</v>
      </c>
      <c r="K22" s="179">
        <f t="shared" ref="K22" si="3">(J22*100)/20</f>
        <v>1.125</v>
      </c>
    </row>
    <row r="23" spans="1:11" ht="77.5">
      <c r="A23" s="93"/>
      <c r="B23" s="75"/>
      <c r="C23" s="75"/>
      <c r="D23" s="78" t="s">
        <v>112</v>
      </c>
      <c r="E23" s="75"/>
      <c r="F23" s="75"/>
      <c r="G23" s="36"/>
      <c r="H23" s="36"/>
      <c r="I23" s="36"/>
      <c r="J23" s="179"/>
      <c r="K23" s="179"/>
    </row>
    <row r="24" spans="1:11">
      <c r="A24" s="93" t="s">
        <v>113</v>
      </c>
      <c r="B24" s="73">
        <v>0</v>
      </c>
      <c r="C24" s="114">
        <v>0.03</v>
      </c>
      <c r="D24" s="73">
        <v>10</v>
      </c>
      <c r="E24" s="115">
        <v>3.5000000000000003E-2</v>
      </c>
      <c r="F24" s="73">
        <v>0</v>
      </c>
      <c r="G24" s="47">
        <v>3.5000000000000003E-2</v>
      </c>
      <c r="H24" s="37">
        <v>0</v>
      </c>
      <c r="I24" s="46">
        <v>0.02</v>
      </c>
      <c r="J24" s="179" cm="1">
        <f t="array" ref="J24">_xlfn.IFS(B24&lt;&gt;0,B24*C24,D24&lt;&gt;0,D24*E24,F24&lt;&gt;0,F24*G24,H24&lt;&gt;0,H24*I24, "TRUE", 0)</f>
        <v>0.35000000000000003</v>
      </c>
      <c r="K24" s="179">
        <f t="shared" ref="K24:K28" si="4">(J24*100)/20</f>
        <v>1.75</v>
      </c>
    </row>
    <row r="25" spans="1:11" ht="124">
      <c r="A25" s="116"/>
      <c r="B25" s="73"/>
      <c r="C25" s="73"/>
      <c r="D25" s="77" t="s">
        <v>114</v>
      </c>
      <c r="E25" s="73"/>
      <c r="F25" s="73"/>
      <c r="G25" s="37"/>
      <c r="H25" s="37"/>
      <c r="I25" s="37"/>
      <c r="J25" s="179"/>
      <c r="K25" s="179"/>
    </row>
    <row r="26" spans="1:11">
      <c r="A26" s="93" t="s">
        <v>115</v>
      </c>
      <c r="B26" s="75">
        <v>0</v>
      </c>
      <c r="C26" s="111">
        <v>0.03</v>
      </c>
      <c r="D26" s="75">
        <v>10</v>
      </c>
      <c r="E26" s="113">
        <v>3.5000000000000003E-2</v>
      </c>
      <c r="F26" s="75">
        <v>0</v>
      </c>
      <c r="G26" s="45">
        <v>3.5000000000000003E-2</v>
      </c>
      <c r="H26" s="36">
        <v>0</v>
      </c>
      <c r="I26" s="44">
        <v>0.02</v>
      </c>
      <c r="J26" s="179" cm="1">
        <f t="array" ref="J26">_xlfn.IFS(B26&lt;&gt;0,B26*C26,D26&lt;&gt;0,D26*E26,F26&lt;&gt;0,F26*G26,H26&lt;&gt;0,H26*I26, "TRUE", 0)</f>
        <v>0.35000000000000003</v>
      </c>
      <c r="K26" s="179">
        <f t="shared" si="4"/>
        <v>1.75</v>
      </c>
    </row>
    <row r="27" spans="1:11" ht="155">
      <c r="A27" s="116"/>
      <c r="B27" s="75"/>
      <c r="C27" s="75"/>
      <c r="D27" s="78" t="s">
        <v>116</v>
      </c>
      <c r="E27" s="75"/>
      <c r="F27" s="75"/>
      <c r="G27" s="36"/>
      <c r="H27" s="36"/>
      <c r="I27" s="36"/>
      <c r="J27" s="179"/>
      <c r="K27" s="179"/>
    </row>
    <row r="28" spans="1:11">
      <c r="A28" s="93" t="s">
        <v>117</v>
      </c>
      <c r="B28" s="73">
        <v>0</v>
      </c>
      <c r="C28" s="114">
        <v>0.02</v>
      </c>
      <c r="D28" s="73">
        <v>12</v>
      </c>
      <c r="E28" s="115">
        <v>1.4999999999999999E-2</v>
      </c>
      <c r="F28" s="73">
        <v>0</v>
      </c>
      <c r="G28" s="47">
        <v>1.4999999999999999E-2</v>
      </c>
      <c r="H28" s="37">
        <v>0</v>
      </c>
      <c r="I28" s="46">
        <v>0.02</v>
      </c>
      <c r="J28" s="179" cm="1">
        <f t="array" ref="J28">_xlfn.IFS(B28&lt;&gt;0,B28*C28,D28&lt;&gt;0,D28*E28,F28&lt;&gt;0,F28*G28,H28&lt;&gt;0,H28*I28, "TRUE", 0)</f>
        <v>0.18</v>
      </c>
      <c r="K28" s="179">
        <f t="shared" si="4"/>
        <v>0.9</v>
      </c>
    </row>
    <row r="29" spans="1:11" ht="30" customHeight="1">
      <c r="A29" s="93"/>
      <c r="B29" s="73"/>
      <c r="C29" s="73"/>
      <c r="D29" s="77" t="s">
        <v>118</v>
      </c>
      <c r="E29" s="73"/>
      <c r="F29" s="73"/>
      <c r="G29" s="37"/>
      <c r="H29" s="37"/>
      <c r="I29" s="37"/>
      <c r="J29" s="179"/>
      <c r="K29" s="179"/>
    </row>
    <row r="30" spans="1:11">
      <c r="A30" s="93" t="s">
        <v>119</v>
      </c>
      <c r="B30" s="75">
        <v>0</v>
      </c>
      <c r="C30" s="113">
        <v>2.5000000000000001E-2</v>
      </c>
      <c r="D30" s="75">
        <v>0</v>
      </c>
      <c r="E30" s="111">
        <v>0.02</v>
      </c>
      <c r="F30" s="75">
        <v>0</v>
      </c>
      <c r="G30" s="44">
        <v>0.02</v>
      </c>
      <c r="H30" s="36">
        <v>0</v>
      </c>
      <c r="I30" s="44">
        <v>0.02</v>
      </c>
      <c r="J30" s="179">
        <v>0</v>
      </c>
      <c r="K30" s="179">
        <f t="shared" ref="K30:K34" si="5">(J30*100)/20</f>
        <v>0</v>
      </c>
    </row>
    <row r="31" spans="1:11">
      <c r="A31" s="93"/>
      <c r="B31" s="75"/>
      <c r="C31" s="75"/>
      <c r="D31" s="75"/>
      <c r="E31" s="75"/>
      <c r="F31" s="75"/>
      <c r="G31" s="36"/>
      <c r="H31" s="36"/>
      <c r="I31" s="36"/>
      <c r="J31" s="179"/>
      <c r="K31" s="179"/>
    </row>
    <row r="32" spans="1:11">
      <c r="A32" s="93" t="s">
        <v>120</v>
      </c>
      <c r="B32" s="73">
        <v>0</v>
      </c>
      <c r="C32" s="114">
        <v>0.03</v>
      </c>
      <c r="D32" s="73">
        <v>0</v>
      </c>
      <c r="E32" s="115">
        <v>2.5000000000000001E-2</v>
      </c>
      <c r="F32" s="73">
        <v>0</v>
      </c>
      <c r="G32" s="47">
        <v>2.5000000000000001E-2</v>
      </c>
      <c r="H32" s="37">
        <v>0</v>
      </c>
      <c r="I32" s="46">
        <v>0.02</v>
      </c>
      <c r="J32" s="179">
        <v>0</v>
      </c>
      <c r="K32" s="179">
        <f t="shared" si="5"/>
        <v>0</v>
      </c>
    </row>
    <row r="33" spans="1:11">
      <c r="A33" s="93"/>
      <c r="B33" s="73"/>
      <c r="C33" s="73"/>
      <c r="D33" s="73"/>
      <c r="E33" s="73"/>
      <c r="F33" s="73"/>
      <c r="G33" s="37"/>
      <c r="H33" s="37"/>
      <c r="I33" s="37"/>
      <c r="J33" s="179"/>
      <c r="K33" s="179"/>
    </row>
    <row r="34" spans="1:11">
      <c r="A34" s="93" t="s">
        <v>121</v>
      </c>
      <c r="B34" s="75">
        <v>0</v>
      </c>
      <c r="C34" s="111">
        <v>0.03</v>
      </c>
      <c r="D34" s="75">
        <v>5</v>
      </c>
      <c r="E34" s="111">
        <v>0.02</v>
      </c>
      <c r="F34" s="75">
        <v>0</v>
      </c>
      <c r="G34" s="44">
        <v>0.02</v>
      </c>
      <c r="H34" s="36">
        <v>0</v>
      </c>
      <c r="I34" s="44">
        <v>0.02</v>
      </c>
      <c r="J34" s="179" cm="1">
        <f t="array" ref="J34">_xlfn.IFS(B34&lt;&gt;0,B34*C34,D34&lt;&gt;0,D34*E34,F34&lt;&gt;0,F34*G34,H34&lt;&gt;0,H34*I34, "TRUE", 0)</f>
        <v>0.1</v>
      </c>
      <c r="K34" s="179">
        <f t="shared" si="5"/>
        <v>0.5</v>
      </c>
    </row>
    <row r="35" spans="1:11" ht="46.5">
      <c r="A35" s="93"/>
      <c r="B35" s="75"/>
      <c r="C35" s="75"/>
      <c r="D35" s="78" t="s">
        <v>122</v>
      </c>
      <c r="E35" s="75"/>
      <c r="F35" s="75"/>
      <c r="G35" s="36"/>
      <c r="H35" s="36"/>
      <c r="I35" s="36"/>
      <c r="J35" s="179"/>
      <c r="K35" s="179"/>
    </row>
    <row r="36" spans="1:11">
      <c r="A36" s="93" t="s">
        <v>123</v>
      </c>
      <c r="B36" s="73">
        <v>20</v>
      </c>
      <c r="C36" s="114">
        <v>0.03</v>
      </c>
      <c r="D36" s="73"/>
      <c r="E36" s="114">
        <v>0.02</v>
      </c>
      <c r="F36" s="73">
        <v>0</v>
      </c>
      <c r="G36" s="46">
        <v>0.02</v>
      </c>
      <c r="H36" s="37">
        <v>0</v>
      </c>
      <c r="I36" s="46">
        <v>0.01</v>
      </c>
      <c r="J36" s="179" cm="1">
        <f t="array" ref="J36">_xlfn.IFS(B36&lt;&gt;0,B36*C36,D36&lt;&gt;0,D36*E36,F36&lt;&gt;0,F36*G36,H36&lt;&gt;0,H36*I36,"TRUE",0)</f>
        <v>0.6</v>
      </c>
      <c r="K36" s="179">
        <f t="shared" ref="K36:K52" si="6">(J36*100)/20</f>
        <v>3</v>
      </c>
    </row>
    <row r="37" spans="1:11" ht="155">
      <c r="A37" s="116"/>
      <c r="B37" s="77" t="s">
        <v>124</v>
      </c>
      <c r="C37" s="73"/>
      <c r="D37" s="73"/>
      <c r="E37" s="73"/>
      <c r="F37" s="73"/>
      <c r="G37" s="37"/>
      <c r="H37" s="37"/>
      <c r="I37" s="37"/>
      <c r="J37" s="179"/>
      <c r="K37" s="179"/>
    </row>
    <row r="38" spans="1:11">
      <c r="A38" s="93" t="s">
        <v>125</v>
      </c>
      <c r="B38" s="75">
        <v>0</v>
      </c>
      <c r="C38" s="111">
        <v>0.05</v>
      </c>
      <c r="D38" s="75">
        <v>0</v>
      </c>
      <c r="E38" s="111">
        <v>0.05</v>
      </c>
      <c r="F38" s="75">
        <v>0</v>
      </c>
      <c r="G38" s="44">
        <v>0.05</v>
      </c>
      <c r="H38" s="36">
        <v>0</v>
      </c>
      <c r="I38" s="44">
        <v>0.02</v>
      </c>
      <c r="J38" s="179">
        <v>0</v>
      </c>
      <c r="K38" s="179">
        <f t="shared" si="6"/>
        <v>0</v>
      </c>
    </row>
    <row r="39" spans="1:11">
      <c r="A39" s="116"/>
      <c r="B39" s="78"/>
      <c r="C39" s="75"/>
      <c r="D39" s="75"/>
      <c r="E39" s="75"/>
      <c r="F39" s="75"/>
      <c r="G39" s="36"/>
      <c r="H39" s="36"/>
      <c r="I39" s="36"/>
      <c r="J39" s="179"/>
      <c r="K39" s="179"/>
    </row>
    <row r="40" spans="1:11">
      <c r="A40" s="93" t="s">
        <v>126</v>
      </c>
      <c r="B40" s="73">
        <v>0</v>
      </c>
      <c r="C40" s="114">
        <v>0.03</v>
      </c>
      <c r="D40" s="73">
        <v>0</v>
      </c>
      <c r="E40" s="114">
        <v>0.03</v>
      </c>
      <c r="F40" s="73">
        <v>0</v>
      </c>
      <c r="G40" s="46">
        <v>0.03</v>
      </c>
      <c r="H40" s="37">
        <v>0</v>
      </c>
      <c r="I40" s="46">
        <v>0.02</v>
      </c>
      <c r="J40" s="179">
        <v>0</v>
      </c>
      <c r="K40" s="179">
        <f t="shared" si="6"/>
        <v>0</v>
      </c>
    </row>
    <row r="41" spans="1:11">
      <c r="A41" s="116"/>
      <c r="B41" s="73"/>
      <c r="C41" s="73"/>
      <c r="D41" s="73"/>
      <c r="E41" s="73"/>
      <c r="F41" s="73"/>
      <c r="G41" s="37"/>
      <c r="H41" s="37"/>
      <c r="I41" s="37"/>
      <c r="J41" s="179"/>
      <c r="K41" s="179"/>
    </row>
    <row r="42" spans="1:11">
      <c r="A42" s="93" t="s">
        <v>127</v>
      </c>
      <c r="B42" s="75">
        <v>0</v>
      </c>
      <c r="C42" s="111">
        <v>0.02</v>
      </c>
      <c r="D42" s="75">
        <v>0</v>
      </c>
      <c r="E42" s="111">
        <v>0.02</v>
      </c>
      <c r="F42" s="75">
        <v>0</v>
      </c>
      <c r="G42" s="44">
        <v>0.02</v>
      </c>
      <c r="H42" s="36">
        <v>0</v>
      </c>
      <c r="I42" s="44">
        <v>0.02</v>
      </c>
      <c r="J42" s="179">
        <v>0</v>
      </c>
      <c r="K42" s="179">
        <f t="shared" si="6"/>
        <v>0</v>
      </c>
    </row>
    <row r="43" spans="1:11">
      <c r="A43" s="116"/>
      <c r="B43" s="78"/>
      <c r="C43" s="75"/>
      <c r="D43" s="75"/>
      <c r="E43" s="75"/>
      <c r="F43" s="75"/>
      <c r="G43" s="36"/>
      <c r="H43" s="36"/>
      <c r="I43" s="36"/>
      <c r="J43" s="179"/>
      <c r="K43" s="179"/>
    </row>
    <row r="44" spans="1:11">
      <c r="A44" s="93" t="s">
        <v>128</v>
      </c>
      <c r="B44" s="73">
        <v>0</v>
      </c>
      <c r="C44" s="114">
        <v>0.02</v>
      </c>
      <c r="D44" s="73">
        <v>0</v>
      </c>
      <c r="E44" s="114">
        <v>0.02</v>
      </c>
      <c r="F44" s="73">
        <v>0</v>
      </c>
      <c r="G44" s="46">
        <v>0.02</v>
      </c>
      <c r="H44" s="37">
        <v>0</v>
      </c>
      <c r="I44" s="46">
        <v>0.02</v>
      </c>
      <c r="J44" s="179">
        <v>0</v>
      </c>
      <c r="K44" s="179">
        <f t="shared" si="6"/>
        <v>0</v>
      </c>
    </row>
    <row r="45" spans="1:11">
      <c r="A45" s="93"/>
      <c r="B45" s="73"/>
      <c r="C45" s="73"/>
      <c r="D45" s="73"/>
      <c r="E45" s="73"/>
      <c r="F45" s="73"/>
      <c r="G45" s="37"/>
      <c r="H45" s="37"/>
      <c r="I45" s="37"/>
      <c r="J45" s="179"/>
      <c r="K45" s="179"/>
    </row>
    <row r="46" spans="1:11">
      <c r="A46" s="93" t="s">
        <v>129</v>
      </c>
      <c r="B46" s="75">
        <v>0</v>
      </c>
      <c r="C46" s="111">
        <v>0.02</v>
      </c>
      <c r="D46" s="75">
        <v>0</v>
      </c>
      <c r="E46" s="111">
        <v>0.02</v>
      </c>
      <c r="F46" s="75">
        <v>0</v>
      </c>
      <c r="G46" s="44">
        <v>0.02</v>
      </c>
      <c r="H46" s="36">
        <v>0</v>
      </c>
      <c r="I46" s="44">
        <v>0.02</v>
      </c>
      <c r="J46" s="179">
        <v>0</v>
      </c>
      <c r="K46" s="179">
        <f t="shared" si="6"/>
        <v>0</v>
      </c>
    </row>
    <row r="47" spans="1:11">
      <c r="A47" s="93"/>
      <c r="B47" s="75"/>
      <c r="C47" s="75"/>
      <c r="D47" s="75"/>
      <c r="E47" s="75"/>
      <c r="F47" s="75"/>
      <c r="G47" s="36"/>
      <c r="H47" s="36"/>
      <c r="I47" s="36"/>
      <c r="J47" s="179"/>
      <c r="K47" s="179"/>
    </row>
    <row r="48" spans="1:11">
      <c r="A48" s="93" t="s">
        <v>130</v>
      </c>
      <c r="B48" s="73">
        <v>16</v>
      </c>
      <c r="C48" s="115">
        <v>2.5000000000000001E-2</v>
      </c>
      <c r="D48" s="73">
        <v>0</v>
      </c>
      <c r="E48" s="114">
        <v>0.02</v>
      </c>
      <c r="F48" s="73">
        <v>0</v>
      </c>
      <c r="G48" s="46">
        <v>0.02</v>
      </c>
      <c r="H48" s="37">
        <v>0</v>
      </c>
      <c r="I48" s="46">
        <v>0.02</v>
      </c>
      <c r="J48" s="179" cm="1">
        <f t="array" ref="J48">_xlfn.IFS(B48&lt;&gt;0,B48*C48,D48&lt;&gt;0,D48*E48,F48&lt;&gt;0,F48*G48,H48&lt;&gt;0,H48*I48, "TRUE", 0)</f>
        <v>0.4</v>
      </c>
      <c r="K48" s="179">
        <f t="shared" si="6"/>
        <v>2</v>
      </c>
    </row>
    <row r="49" spans="1:11" ht="139" customHeight="1">
      <c r="A49" s="93"/>
      <c r="B49" s="77" t="s">
        <v>131</v>
      </c>
      <c r="C49" s="73"/>
      <c r="D49" s="73"/>
      <c r="E49" s="73"/>
      <c r="F49" s="73"/>
      <c r="G49" s="37"/>
      <c r="H49" s="37"/>
      <c r="I49" s="37"/>
      <c r="J49" s="179"/>
      <c r="K49" s="179"/>
    </row>
    <row r="50" spans="1:11">
      <c r="A50" s="93" t="s">
        <v>132</v>
      </c>
      <c r="B50" s="75">
        <v>16</v>
      </c>
      <c r="C50" s="111">
        <v>0.02</v>
      </c>
      <c r="D50" s="75"/>
      <c r="E50" s="111">
        <v>0.02</v>
      </c>
      <c r="F50" s="75">
        <v>0</v>
      </c>
      <c r="G50" s="44">
        <v>0.02</v>
      </c>
      <c r="H50" s="36">
        <v>0</v>
      </c>
      <c r="I50" s="44">
        <v>0.02</v>
      </c>
      <c r="J50" s="179" cm="1">
        <f t="array" ref="J50">_xlfn.IFS(B50&lt;&gt;0,B50*C50,D50&lt;&gt;0,D50*E50,F50&lt;&gt;0,F50*G50,H50&lt;&gt;0,H50*I50, "TRUE", 0)</f>
        <v>0.32</v>
      </c>
      <c r="K50" s="179">
        <f t="shared" si="6"/>
        <v>1.6</v>
      </c>
    </row>
    <row r="51" spans="1:11" ht="158.5" customHeight="1">
      <c r="A51" s="116"/>
      <c r="B51" s="78" t="s">
        <v>133</v>
      </c>
      <c r="C51" s="75"/>
      <c r="D51" s="75"/>
      <c r="E51" s="75"/>
      <c r="F51" s="75"/>
      <c r="G51" s="36"/>
      <c r="H51" s="36"/>
      <c r="I51" s="36"/>
      <c r="J51" s="179"/>
      <c r="K51" s="179"/>
    </row>
    <row r="52" spans="1:11">
      <c r="A52" s="93" t="s">
        <v>134</v>
      </c>
      <c r="B52" s="73">
        <v>0</v>
      </c>
      <c r="C52" s="114">
        <v>0.02</v>
      </c>
      <c r="D52" s="73">
        <v>0</v>
      </c>
      <c r="E52" s="114">
        <v>0.02</v>
      </c>
      <c r="F52" s="73">
        <v>0</v>
      </c>
      <c r="G52" s="46">
        <v>0.02</v>
      </c>
      <c r="H52" s="37">
        <v>0</v>
      </c>
      <c r="I52" s="46">
        <v>0.05</v>
      </c>
      <c r="J52" s="179">
        <v>0</v>
      </c>
      <c r="K52" s="179">
        <f t="shared" si="6"/>
        <v>0</v>
      </c>
    </row>
    <row r="53" spans="1:11">
      <c r="A53" s="93"/>
      <c r="B53" s="73"/>
      <c r="C53" s="73"/>
      <c r="D53" s="73"/>
      <c r="E53" s="73"/>
      <c r="F53" s="73"/>
      <c r="G53" s="37"/>
      <c r="H53" s="37"/>
      <c r="I53" s="37"/>
      <c r="J53" s="179"/>
      <c r="K53" s="179"/>
    </row>
    <row r="54" spans="1:11">
      <c r="A54" s="93" t="s">
        <v>135</v>
      </c>
      <c r="B54" s="75">
        <v>0</v>
      </c>
      <c r="C54" s="111">
        <v>0.02</v>
      </c>
      <c r="D54" s="75">
        <v>0</v>
      </c>
      <c r="E54" s="111">
        <v>0.02</v>
      </c>
      <c r="F54" s="75">
        <v>0</v>
      </c>
      <c r="G54" s="44">
        <v>0.02</v>
      </c>
      <c r="H54" s="36">
        <v>0</v>
      </c>
      <c r="I54" s="44">
        <v>0.03</v>
      </c>
      <c r="J54" s="179">
        <v>0</v>
      </c>
      <c r="K54" s="179">
        <v>0</v>
      </c>
    </row>
    <row r="55" spans="1:11">
      <c r="A55" s="93"/>
      <c r="B55" s="75"/>
      <c r="C55" s="75"/>
      <c r="D55" s="75"/>
      <c r="E55" s="75"/>
      <c r="F55" s="75"/>
      <c r="G55" s="36"/>
      <c r="H55" s="36"/>
      <c r="I55" s="36"/>
      <c r="J55" s="179"/>
      <c r="K55" s="179"/>
    </row>
    <row r="56" spans="1:11">
      <c r="A56" s="93" t="s">
        <v>136</v>
      </c>
      <c r="B56" s="73">
        <v>0</v>
      </c>
      <c r="C56" s="114">
        <v>0.02</v>
      </c>
      <c r="D56" s="73">
        <v>0</v>
      </c>
      <c r="E56" s="114">
        <v>0.02</v>
      </c>
      <c r="F56" s="73">
        <v>6</v>
      </c>
      <c r="G56" s="46">
        <v>0.02</v>
      </c>
      <c r="H56" s="37">
        <v>0</v>
      </c>
      <c r="I56" s="46">
        <v>0.03</v>
      </c>
      <c r="J56" s="179" cm="1">
        <f t="array" ref="J56">_xlfn.IFS(B56&lt;&gt;0,B56*C56,D56&lt;&gt;0,D56*E56,F56&lt;&gt;0,F56*G56,H56&lt;&gt;0,H56*I56,"TRUE",0)</f>
        <v>0.12</v>
      </c>
      <c r="K56" s="179">
        <f t="shared" ref="K56:K74" si="7">(J56*100)/20</f>
        <v>0.6</v>
      </c>
    </row>
    <row r="57" spans="1:11">
      <c r="A57" s="93"/>
      <c r="B57" s="185" t="s">
        <v>137</v>
      </c>
      <c r="C57" s="186"/>
      <c r="D57" s="186"/>
      <c r="E57" s="186"/>
      <c r="F57" s="186"/>
      <c r="G57" s="186"/>
      <c r="H57" s="186"/>
      <c r="I57" s="187"/>
      <c r="J57" s="179"/>
      <c r="K57" s="179"/>
    </row>
    <row r="58" spans="1:11">
      <c r="A58" s="93" t="s">
        <v>138</v>
      </c>
      <c r="B58" s="75">
        <v>0</v>
      </c>
      <c r="C58" s="111">
        <v>0.02</v>
      </c>
      <c r="D58" s="75">
        <v>0</v>
      </c>
      <c r="E58" s="113">
        <v>2.5000000000000001E-2</v>
      </c>
      <c r="F58" s="75">
        <v>0</v>
      </c>
      <c r="G58" s="45">
        <v>2.5000000000000001E-2</v>
      </c>
      <c r="H58" s="36">
        <v>0</v>
      </c>
      <c r="I58" s="44">
        <v>0.03</v>
      </c>
      <c r="J58" s="179">
        <v>0</v>
      </c>
      <c r="K58" s="179">
        <f t="shared" si="7"/>
        <v>0</v>
      </c>
    </row>
    <row r="59" spans="1:11">
      <c r="A59" s="93"/>
      <c r="B59" s="75"/>
      <c r="C59" s="75"/>
      <c r="D59" s="75"/>
      <c r="E59" s="75"/>
      <c r="F59" s="75"/>
      <c r="G59" s="36"/>
      <c r="H59" s="36"/>
      <c r="I59" s="36"/>
      <c r="J59" s="179"/>
      <c r="K59" s="179"/>
    </row>
    <row r="60" spans="1:11">
      <c r="A60" s="93" t="s">
        <v>139</v>
      </c>
      <c r="B60" s="73">
        <v>0</v>
      </c>
      <c r="C60" s="114">
        <v>0.02</v>
      </c>
      <c r="D60" s="73">
        <v>0</v>
      </c>
      <c r="E60" s="115">
        <v>1.4999999999999999E-2</v>
      </c>
      <c r="F60" s="73">
        <v>0</v>
      </c>
      <c r="G60" s="47">
        <v>1.4999999999999999E-2</v>
      </c>
      <c r="H60" s="37">
        <v>0</v>
      </c>
      <c r="I60" s="46">
        <v>0.02</v>
      </c>
      <c r="J60" s="179">
        <v>0</v>
      </c>
      <c r="K60" s="179">
        <f t="shared" si="7"/>
        <v>0</v>
      </c>
    </row>
    <row r="61" spans="1:11">
      <c r="A61" s="93"/>
      <c r="B61" s="73"/>
      <c r="C61" s="73"/>
      <c r="D61" s="73"/>
      <c r="E61" s="73"/>
      <c r="F61" s="73"/>
      <c r="G61" s="37"/>
      <c r="H61" s="37"/>
      <c r="I61" s="37"/>
      <c r="J61" s="179"/>
      <c r="K61" s="179"/>
    </row>
    <row r="62" spans="1:11">
      <c r="A62" s="93" t="s">
        <v>140</v>
      </c>
      <c r="B62" s="75">
        <v>0</v>
      </c>
      <c r="C62" s="111">
        <v>0.02</v>
      </c>
      <c r="D62" s="75">
        <v>0</v>
      </c>
      <c r="E62" s="111">
        <v>0.02</v>
      </c>
      <c r="F62" s="75">
        <v>0</v>
      </c>
      <c r="G62" s="44">
        <v>0.02</v>
      </c>
      <c r="H62" s="36">
        <v>0</v>
      </c>
      <c r="I62" s="44">
        <v>0.03</v>
      </c>
      <c r="J62" s="179">
        <v>0</v>
      </c>
      <c r="K62" s="179">
        <f t="shared" si="7"/>
        <v>0</v>
      </c>
    </row>
    <row r="63" spans="1:11">
      <c r="A63" s="93"/>
      <c r="B63" s="75"/>
      <c r="C63" s="75"/>
      <c r="D63" s="75"/>
      <c r="E63" s="75"/>
      <c r="F63" s="75"/>
      <c r="G63" s="36"/>
      <c r="H63" s="36"/>
      <c r="I63" s="36"/>
      <c r="J63" s="179"/>
      <c r="K63" s="179"/>
    </row>
    <row r="64" spans="1:11">
      <c r="A64" s="93" t="s">
        <v>141</v>
      </c>
      <c r="B64" s="73">
        <v>0</v>
      </c>
      <c r="C64" s="114">
        <v>0.02</v>
      </c>
      <c r="D64" s="73">
        <v>0</v>
      </c>
      <c r="E64" s="114">
        <v>0.02</v>
      </c>
      <c r="F64" s="73">
        <v>0</v>
      </c>
      <c r="G64" s="46">
        <v>0.02</v>
      </c>
      <c r="H64" s="37">
        <v>0</v>
      </c>
      <c r="I64" s="46">
        <v>0.03</v>
      </c>
      <c r="J64" s="179">
        <v>0</v>
      </c>
      <c r="K64" s="179">
        <f t="shared" si="7"/>
        <v>0</v>
      </c>
    </row>
    <row r="65" spans="1:11">
      <c r="A65" s="93"/>
      <c r="B65" s="73"/>
      <c r="C65" s="73"/>
      <c r="D65" s="73"/>
      <c r="E65" s="73"/>
      <c r="F65" s="73"/>
      <c r="G65" s="37"/>
      <c r="H65" s="37"/>
      <c r="I65" s="37"/>
      <c r="J65" s="179"/>
      <c r="K65" s="179"/>
    </row>
    <row r="66" spans="1:11">
      <c r="A66" s="93" t="s">
        <v>142</v>
      </c>
      <c r="B66" s="75">
        <v>0</v>
      </c>
      <c r="C66" s="111">
        <v>0.03</v>
      </c>
      <c r="D66" s="75">
        <v>0</v>
      </c>
      <c r="E66" s="113">
        <v>2.5000000000000001E-2</v>
      </c>
      <c r="F66" s="75">
        <v>0</v>
      </c>
      <c r="G66" s="45">
        <v>2.5000000000000001E-2</v>
      </c>
      <c r="H66" s="36">
        <v>0</v>
      </c>
      <c r="I66" s="45">
        <v>2.5000000000000001E-2</v>
      </c>
      <c r="J66" s="179">
        <v>0</v>
      </c>
      <c r="K66" s="179">
        <f t="shared" si="7"/>
        <v>0</v>
      </c>
    </row>
    <row r="67" spans="1:11">
      <c r="A67" s="93"/>
      <c r="B67" s="75"/>
      <c r="C67" s="75"/>
      <c r="D67" s="75"/>
      <c r="E67" s="75"/>
      <c r="F67" s="75"/>
      <c r="G67" s="36"/>
      <c r="H67" s="36"/>
      <c r="I67" s="36"/>
      <c r="J67" s="179"/>
      <c r="K67" s="179"/>
    </row>
    <row r="68" spans="1:11">
      <c r="A68" s="93" t="s">
        <v>143</v>
      </c>
      <c r="B68" s="73">
        <v>0</v>
      </c>
      <c r="C68" s="117">
        <v>1.4999999999999999E-2</v>
      </c>
      <c r="D68" s="73">
        <v>0</v>
      </c>
      <c r="E68" s="114">
        <v>0.01</v>
      </c>
      <c r="F68" s="73">
        <v>0</v>
      </c>
      <c r="G68" s="46">
        <v>0.01</v>
      </c>
      <c r="H68" s="37">
        <v>0</v>
      </c>
      <c r="I68" s="47">
        <v>5.0000000000000001E-3</v>
      </c>
      <c r="J68" s="179">
        <v>0</v>
      </c>
      <c r="K68" s="179">
        <f t="shared" si="7"/>
        <v>0</v>
      </c>
    </row>
    <row r="69" spans="1:11">
      <c r="A69" s="93"/>
      <c r="B69" s="73"/>
      <c r="C69" s="73"/>
      <c r="D69" s="73"/>
      <c r="E69" s="73"/>
      <c r="F69" s="73"/>
      <c r="G69" s="37"/>
      <c r="H69" s="37"/>
      <c r="I69" s="37"/>
      <c r="J69" s="179"/>
      <c r="K69" s="179"/>
    </row>
    <row r="70" spans="1:11">
      <c r="A70" s="93" t="s">
        <v>144</v>
      </c>
      <c r="B70" s="75">
        <v>0</v>
      </c>
      <c r="C70" s="111">
        <v>0.02</v>
      </c>
      <c r="D70" s="75">
        <v>0</v>
      </c>
      <c r="E70" s="113">
        <v>1.4999999999999999E-2</v>
      </c>
      <c r="F70" s="75">
        <v>0</v>
      </c>
      <c r="G70" s="45">
        <v>1.4999999999999999E-2</v>
      </c>
      <c r="H70" s="36">
        <v>0</v>
      </c>
      <c r="I70" s="44">
        <v>0</v>
      </c>
      <c r="J70" s="179">
        <v>0</v>
      </c>
      <c r="K70" s="179">
        <f t="shared" si="7"/>
        <v>0</v>
      </c>
    </row>
    <row r="71" spans="1:11">
      <c r="A71" s="93"/>
      <c r="B71" s="75"/>
      <c r="C71" s="75"/>
      <c r="D71" s="75"/>
      <c r="E71" s="75"/>
      <c r="F71" s="75"/>
      <c r="G71" s="36"/>
      <c r="H71" s="36"/>
      <c r="I71" s="36"/>
      <c r="J71" s="179"/>
      <c r="K71" s="179"/>
    </row>
    <row r="72" spans="1:11">
      <c r="A72" s="93" t="s">
        <v>145</v>
      </c>
      <c r="B72" s="73">
        <v>0</v>
      </c>
      <c r="C72" s="114">
        <v>0.01</v>
      </c>
      <c r="D72" s="73">
        <v>0</v>
      </c>
      <c r="E72" s="114">
        <v>0.02</v>
      </c>
      <c r="F72" s="73">
        <v>0</v>
      </c>
      <c r="G72" s="46">
        <v>0.02</v>
      </c>
      <c r="H72" s="37">
        <v>0</v>
      </c>
      <c r="I72" s="46">
        <v>0</v>
      </c>
      <c r="J72" s="179">
        <v>0</v>
      </c>
      <c r="K72" s="179">
        <f t="shared" si="7"/>
        <v>0</v>
      </c>
    </row>
    <row r="73" spans="1:11">
      <c r="A73" s="93"/>
      <c r="B73" s="73"/>
      <c r="C73" s="73"/>
      <c r="D73" s="73"/>
      <c r="E73" s="73"/>
      <c r="F73" s="73"/>
      <c r="G73" s="37"/>
      <c r="H73" s="37"/>
      <c r="I73" s="37"/>
      <c r="J73" s="179"/>
      <c r="K73" s="179"/>
    </row>
    <row r="74" spans="1:11">
      <c r="A74" s="93" t="s">
        <v>146</v>
      </c>
      <c r="B74" s="75">
        <v>0</v>
      </c>
      <c r="C74" s="111">
        <v>0</v>
      </c>
      <c r="D74" s="75">
        <v>0</v>
      </c>
      <c r="E74" s="111">
        <v>0.02</v>
      </c>
      <c r="F74" s="75">
        <v>4</v>
      </c>
      <c r="G74" s="44">
        <v>0.02</v>
      </c>
      <c r="H74" s="36">
        <v>0</v>
      </c>
      <c r="I74" s="44">
        <v>0.03</v>
      </c>
      <c r="J74" s="179" cm="1">
        <f t="array" ref="J74">_xlfn.IFS(B74&lt;&gt;0,B74*C74,D74&lt;&gt;0,D74*E74,F74&lt;&gt;0,F74*G74,H74&lt;&gt;0,H74*I74, "TRUE", 0)</f>
        <v>0.08</v>
      </c>
      <c r="K74" s="179">
        <f t="shared" si="7"/>
        <v>0.4</v>
      </c>
    </row>
    <row r="75" spans="1:11" ht="45" customHeight="1">
      <c r="A75" s="93"/>
      <c r="B75" s="191" t="s">
        <v>147</v>
      </c>
      <c r="C75" s="192"/>
      <c r="D75" s="192"/>
      <c r="E75" s="192"/>
      <c r="F75" s="192"/>
      <c r="G75" s="192"/>
      <c r="H75" s="192"/>
      <c r="I75" s="193"/>
      <c r="J75" s="179"/>
      <c r="K75" s="179"/>
    </row>
    <row r="76" spans="1:11">
      <c r="A76" s="93" t="s">
        <v>148</v>
      </c>
      <c r="B76" s="73">
        <v>0</v>
      </c>
      <c r="C76" s="114">
        <v>0.01</v>
      </c>
      <c r="D76" s="73">
        <v>0</v>
      </c>
      <c r="E76" s="115">
        <v>1.4999999999999999E-2</v>
      </c>
      <c r="F76" s="73">
        <v>4</v>
      </c>
      <c r="G76" s="47">
        <v>1.4999999999999999E-2</v>
      </c>
      <c r="H76" s="37">
        <v>0</v>
      </c>
      <c r="I76" s="46">
        <v>0.03</v>
      </c>
      <c r="J76" s="179" cm="1">
        <f t="array" ref="J76">_xlfn.IFS(B76&lt;&gt;0,B76*C76,D76&lt;&gt;0,D76*E76,F76&lt;&gt;0,F76*G76,H76&lt;&gt;0,H76*I76,"TRUE",0)</f>
        <v>0.06</v>
      </c>
      <c r="K76" s="179">
        <f t="shared" ref="K76:K80" si="8">(J76*100)/20</f>
        <v>0.3</v>
      </c>
    </row>
    <row r="77" spans="1:11" ht="44.5" customHeight="1">
      <c r="A77" s="116"/>
      <c r="B77" s="188" t="s">
        <v>149</v>
      </c>
      <c r="C77" s="189"/>
      <c r="D77" s="189"/>
      <c r="E77" s="189"/>
      <c r="F77" s="189"/>
      <c r="G77" s="189"/>
      <c r="H77" s="189"/>
      <c r="I77" s="190"/>
      <c r="J77" s="179"/>
      <c r="K77" s="179"/>
    </row>
    <row r="78" spans="1:11">
      <c r="A78" s="93" t="s">
        <v>150</v>
      </c>
      <c r="B78" s="75">
        <v>0</v>
      </c>
      <c r="C78" s="118">
        <v>1.4999999999999999E-2</v>
      </c>
      <c r="D78" s="75">
        <v>0</v>
      </c>
      <c r="E78" s="113">
        <v>1.4999999999999999E-2</v>
      </c>
      <c r="F78" s="75">
        <v>0</v>
      </c>
      <c r="G78" s="45">
        <v>1.4999999999999999E-2</v>
      </c>
      <c r="H78" s="36">
        <v>0</v>
      </c>
      <c r="I78" s="44">
        <v>0.04</v>
      </c>
      <c r="J78" s="179">
        <v>0</v>
      </c>
      <c r="K78" s="179">
        <f t="shared" si="8"/>
        <v>0</v>
      </c>
    </row>
    <row r="79" spans="1:11">
      <c r="A79" s="93"/>
      <c r="B79" s="75"/>
      <c r="C79" s="75"/>
      <c r="D79" s="75"/>
      <c r="E79" s="75"/>
      <c r="F79" s="75"/>
      <c r="G79" s="36"/>
      <c r="H79" s="36"/>
      <c r="I79" s="36"/>
      <c r="J79" s="179"/>
      <c r="K79" s="179"/>
    </row>
    <row r="80" spans="1:11">
      <c r="A80" s="93" t="s">
        <v>151</v>
      </c>
      <c r="B80" s="73">
        <v>0</v>
      </c>
      <c r="C80" s="114">
        <v>0.02</v>
      </c>
      <c r="D80" s="73">
        <v>0</v>
      </c>
      <c r="E80" s="115">
        <v>1.4999999999999999E-2</v>
      </c>
      <c r="F80" s="73">
        <v>0</v>
      </c>
      <c r="G80" s="47">
        <v>1.4999999999999999E-2</v>
      </c>
      <c r="H80" s="37">
        <v>0</v>
      </c>
      <c r="I80" s="46">
        <v>0.05</v>
      </c>
      <c r="J80" s="179">
        <v>0</v>
      </c>
      <c r="K80" s="179">
        <f t="shared" si="8"/>
        <v>0</v>
      </c>
    </row>
    <row r="81" spans="1:11">
      <c r="A81" s="93"/>
      <c r="B81" s="73"/>
      <c r="C81" s="73"/>
      <c r="D81" s="73"/>
      <c r="E81" s="73"/>
      <c r="F81" s="73"/>
      <c r="G81" s="37"/>
      <c r="H81" s="37"/>
      <c r="I81" s="37"/>
      <c r="J81" s="179"/>
      <c r="K81" s="179"/>
    </row>
    <row r="82" spans="1:11">
      <c r="A82" s="93" t="s">
        <v>152</v>
      </c>
      <c r="B82" s="75">
        <v>0</v>
      </c>
      <c r="C82" s="111">
        <v>0</v>
      </c>
      <c r="D82" s="75">
        <v>9</v>
      </c>
      <c r="E82" s="113">
        <v>1.4999999999999999E-2</v>
      </c>
      <c r="F82" s="75">
        <v>0</v>
      </c>
      <c r="G82" s="45">
        <v>1.4999999999999999E-2</v>
      </c>
      <c r="H82" s="36">
        <v>0</v>
      </c>
      <c r="I82" s="44">
        <v>0.05</v>
      </c>
      <c r="J82" s="179" cm="1">
        <f t="array" ref="J82">_xlfn.IFS(B82&lt;&gt;0,B82*C82,D82&lt;&gt;0,D82*E82,F82&lt;&gt;0,F82*G82,H82&lt;&gt;0,H82*I82,"TRUE",0)</f>
        <v>0.13500000000000001</v>
      </c>
      <c r="K82" s="179">
        <f t="shared" ref="K82" si="9">(J82*100)/20</f>
        <v>0.67500000000000004</v>
      </c>
    </row>
    <row r="83" spans="1:11" ht="77.5">
      <c r="A83" s="116"/>
      <c r="B83" s="75"/>
      <c r="C83" s="75"/>
      <c r="D83" s="78" t="s">
        <v>153</v>
      </c>
      <c r="E83" s="75"/>
      <c r="F83" s="75"/>
      <c r="G83" s="36"/>
      <c r="H83" s="36"/>
      <c r="I83" s="36"/>
      <c r="J83" s="179"/>
      <c r="K83" s="179"/>
    </row>
    <row r="84" spans="1:11">
      <c r="A84" s="92" t="s">
        <v>154</v>
      </c>
      <c r="B84" s="73">
        <v>0</v>
      </c>
      <c r="C84" s="114">
        <v>0</v>
      </c>
      <c r="D84" s="73">
        <v>0</v>
      </c>
      <c r="E84" s="114">
        <v>0.02</v>
      </c>
      <c r="F84" s="73">
        <v>0</v>
      </c>
      <c r="G84" s="46">
        <v>0.02</v>
      </c>
      <c r="H84" s="37">
        <v>0</v>
      </c>
      <c r="I84" s="46">
        <v>0.17</v>
      </c>
      <c r="J84" s="179">
        <v>0</v>
      </c>
      <c r="K84" s="179">
        <v>0</v>
      </c>
    </row>
    <row r="85" spans="1:11">
      <c r="A85" s="119"/>
      <c r="B85" s="120"/>
      <c r="C85" s="121">
        <f>SUM(C6:C84)</f>
        <v>1.0000000000000007</v>
      </c>
      <c r="D85" s="122"/>
      <c r="E85" s="122">
        <f>SUM(E6:E84)</f>
        <v>1.0000000000000004</v>
      </c>
      <c r="F85" s="122"/>
      <c r="G85" s="50">
        <f>SUM(G6:G84)</f>
        <v>1.0000000000000004</v>
      </c>
      <c r="H85" s="50"/>
      <c r="I85" s="54">
        <f>SUM(I6:I84)</f>
        <v>1.0000000000000004</v>
      </c>
      <c r="J85" s="179"/>
      <c r="K85" s="179"/>
    </row>
    <row r="86" spans="1:11">
      <c r="A86" s="123" t="s">
        <v>155</v>
      </c>
      <c r="B86" s="123">
        <f>SUMPRODUCT(B6:B85,C6:C85)</f>
        <v>1.32</v>
      </c>
      <c r="C86" s="123"/>
      <c r="D86" s="123">
        <f>SUMPRODUCT(D6:D84,E6:E84)</f>
        <v>3.410000000000001</v>
      </c>
      <c r="E86" s="123"/>
      <c r="F86" s="123">
        <f>SUMPRODUCT(F6:F84,G6:G84)</f>
        <v>0.26</v>
      </c>
      <c r="G86" s="34"/>
      <c r="H86" s="34">
        <f>SUMPRODUCT(H6:H85,I6:I85)</f>
        <v>0</v>
      </c>
      <c r="I86" s="34"/>
      <c r="J86" s="55" t="s">
        <v>156</v>
      </c>
      <c r="K86" s="180">
        <f>SUM(K6:K85)</f>
        <v>24.950000000000003</v>
      </c>
    </row>
    <row r="87" spans="1:11" ht="31">
      <c r="A87" s="109" t="s">
        <v>157</v>
      </c>
      <c r="B87" s="42"/>
      <c r="C87" s="48"/>
      <c r="D87" s="42"/>
      <c r="E87" s="48"/>
      <c r="F87" s="42"/>
      <c r="H87" s="32"/>
    </row>
    <row r="88" spans="1:11" ht="46.5">
      <c r="A88" s="109" t="s">
        <v>158</v>
      </c>
      <c r="B88" s="48"/>
      <c r="C88" s="48"/>
      <c r="D88" s="48"/>
      <c r="E88" s="48"/>
      <c r="F88" s="48"/>
    </row>
    <row r="89" spans="1:11">
      <c r="A89" s="109" t="s">
        <v>159</v>
      </c>
      <c r="B89" s="48"/>
      <c r="C89" s="48"/>
      <c r="D89" s="48"/>
      <c r="E89" s="48"/>
      <c r="F89" s="48"/>
    </row>
    <row r="90" spans="1:11" ht="62">
      <c r="A90" s="109" t="s">
        <v>160</v>
      </c>
      <c r="B90" s="48"/>
      <c r="C90" s="48"/>
      <c r="D90" s="48"/>
      <c r="E90" s="48"/>
      <c r="F90" s="48"/>
    </row>
    <row r="91" spans="1:11" ht="77.5">
      <c r="A91" s="109" t="s">
        <v>161</v>
      </c>
      <c r="B91" s="48"/>
      <c r="C91" s="48"/>
      <c r="D91" s="48"/>
      <c r="E91" s="48"/>
      <c r="F91" s="48"/>
    </row>
    <row r="92" spans="1:11">
      <c r="A92" s="109"/>
      <c r="B92" s="48"/>
      <c r="C92" s="48"/>
      <c r="D92" s="48"/>
      <c r="E92" s="48"/>
      <c r="F92" s="48"/>
    </row>
    <row r="93" spans="1:11">
      <c r="A93" s="109"/>
      <c r="B93" s="48"/>
      <c r="C93" s="48"/>
      <c r="D93" s="48"/>
      <c r="E93" s="48"/>
      <c r="F93" s="48"/>
    </row>
    <row r="94" spans="1:11">
      <c r="A94" s="109"/>
      <c r="B94" s="48"/>
      <c r="C94" s="48"/>
      <c r="D94" s="48"/>
      <c r="E94" s="48"/>
      <c r="F94" s="48"/>
    </row>
    <row r="95" spans="1:11">
      <c r="A95" s="109"/>
      <c r="B95" s="48"/>
      <c r="C95" s="48"/>
      <c r="D95" s="48"/>
      <c r="E95" s="48"/>
      <c r="F95" s="48"/>
    </row>
    <row r="96" spans="1:11">
      <c r="A96" s="48"/>
      <c r="B96" s="48"/>
      <c r="C96" s="48"/>
      <c r="D96" s="48"/>
      <c r="E96" s="48"/>
      <c r="F96" s="48"/>
    </row>
    <row r="97" spans="1:6">
      <c r="A97" s="48"/>
      <c r="B97" s="48"/>
      <c r="C97" s="48"/>
      <c r="D97" s="48"/>
      <c r="E97" s="48"/>
      <c r="F97" s="48"/>
    </row>
    <row r="98" spans="1:6">
      <c r="A98" s="48"/>
      <c r="B98" s="48"/>
      <c r="C98" s="48"/>
      <c r="D98" s="48"/>
      <c r="E98" s="48"/>
      <c r="F98" s="48"/>
    </row>
    <row r="99" spans="1:6">
      <c r="A99" s="48"/>
      <c r="B99" s="48"/>
      <c r="C99" s="48"/>
      <c r="D99" s="48"/>
      <c r="E99" s="48"/>
      <c r="F99" s="48"/>
    </row>
    <row r="100" spans="1:6">
      <c r="A100" s="48"/>
      <c r="B100" s="48"/>
      <c r="C100" s="48"/>
      <c r="D100" s="48"/>
      <c r="E100" s="48"/>
      <c r="F100" s="48"/>
    </row>
    <row r="101" spans="1:6">
      <c r="A101" s="48"/>
      <c r="B101" s="48"/>
      <c r="C101" s="48"/>
      <c r="D101" s="48"/>
      <c r="E101" s="48"/>
      <c r="F101" s="48"/>
    </row>
    <row r="102" spans="1:6">
      <c r="A102" s="48"/>
      <c r="B102" s="48"/>
      <c r="C102" s="48"/>
      <c r="D102" s="48"/>
      <c r="E102" s="48"/>
      <c r="F102" s="48"/>
    </row>
    <row r="103" spans="1:6">
      <c r="A103" s="48"/>
      <c r="B103" s="48"/>
      <c r="C103" s="48"/>
      <c r="D103" s="48"/>
      <c r="E103" s="48"/>
      <c r="F103" s="48"/>
    </row>
    <row r="104" spans="1:6">
      <c r="A104" s="48"/>
      <c r="B104" s="48"/>
      <c r="C104" s="48"/>
      <c r="D104" s="48"/>
      <c r="E104" s="48"/>
      <c r="F104" s="48"/>
    </row>
  </sheetData>
  <mergeCells count="13">
    <mergeCell ref="B1:I1"/>
    <mergeCell ref="C2:C5"/>
    <mergeCell ref="E2:E5"/>
    <mergeCell ref="G2:G5"/>
    <mergeCell ref="I2:I5"/>
    <mergeCell ref="F2:F5"/>
    <mergeCell ref="B57:I57"/>
    <mergeCell ref="B77:I77"/>
    <mergeCell ref="B75:I75"/>
    <mergeCell ref="A2:A5"/>
    <mergeCell ref="B2:B5"/>
    <mergeCell ref="D2:D5"/>
    <mergeCell ref="H2: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3E67-BCB2-D64F-AC5B-F66372FB4628}">
  <dimension ref="A1:F10"/>
  <sheetViews>
    <sheetView workbookViewId="0">
      <selection activeCell="F11" sqref="F11"/>
    </sheetView>
  </sheetViews>
  <sheetFormatPr defaultColWidth="10.83203125" defaultRowHeight="15.5"/>
  <cols>
    <col min="1" max="1" width="39.08203125" style="1" customWidth="1"/>
    <col min="2" max="2" width="13.58203125" style="1" customWidth="1"/>
    <col min="3" max="3" width="14.5" style="1" customWidth="1"/>
    <col min="4" max="4" width="15.33203125" style="1" customWidth="1"/>
    <col min="5" max="16384" width="10.83203125" style="1"/>
  </cols>
  <sheetData>
    <row r="1" spans="1:6">
      <c r="A1" s="198" t="s">
        <v>162</v>
      </c>
      <c r="B1" s="203" t="s">
        <v>163</v>
      </c>
      <c r="C1" s="203"/>
      <c r="D1" s="203"/>
    </row>
    <row r="2" spans="1:6" ht="34" customHeight="1">
      <c r="A2" s="202"/>
      <c r="B2" s="195" t="s">
        <v>164</v>
      </c>
      <c r="C2" s="195" t="s">
        <v>165</v>
      </c>
      <c r="D2" s="195" t="s">
        <v>166</v>
      </c>
      <c r="F2" s="57"/>
    </row>
    <row r="3" spans="1:6">
      <c r="A3" s="202"/>
      <c r="B3" s="195"/>
      <c r="C3" s="195"/>
      <c r="D3" s="195"/>
    </row>
    <row r="4" spans="1:6">
      <c r="A4" s="202"/>
      <c r="B4" s="195"/>
      <c r="C4" s="195"/>
      <c r="D4" s="195"/>
    </row>
    <row r="5" spans="1:6">
      <c r="A5" s="202"/>
      <c r="B5" s="195"/>
      <c r="C5" s="195"/>
      <c r="D5" s="195"/>
    </row>
    <row r="6" spans="1:6">
      <c r="A6" s="59" t="s">
        <v>167</v>
      </c>
      <c r="B6" s="60"/>
      <c r="C6" s="59"/>
      <c r="D6" s="59"/>
    </row>
    <row r="7" spans="1:6">
      <c r="A7" s="59" t="s">
        <v>168</v>
      </c>
      <c r="B7" s="59"/>
      <c r="C7" s="60"/>
      <c r="D7" s="59"/>
    </row>
    <row r="8" spans="1:6">
      <c r="A8" s="59" t="s">
        <v>169</v>
      </c>
      <c r="B8" s="59"/>
      <c r="C8" s="59"/>
      <c r="D8" s="60">
        <v>0</v>
      </c>
      <c r="F8" s="62" t="s">
        <v>170</v>
      </c>
    </row>
    <row r="9" spans="1:6">
      <c r="F9" s="62">
        <f>(B6+C7+D8)/5*100</f>
        <v>0</v>
      </c>
    </row>
    <row r="10" spans="1:6">
      <c r="A10" s="201" t="s">
        <v>171</v>
      </c>
      <c r="B10" s="201"/>
      <c r="C10" s="201"/>
      <c r="D10" s="201"/>
    </row>
  </sheetData>
  <mergeCells count="6">
    <mergeCell ref="A10:D10"/>
    <mergeCell ref="A1:A5"/>
    <mergeCell ref="B1:D1"/>
    <mergeCell ref="B2:B5"/>
    <mergeCell ref="C2:C5"/>
    <mergeCell ref="D2: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I27"/>
  <sheetViews>
    <sheetView topLeftCell="A10" zoomScale="90" zoomScaleNormal="90" workbookViewId="0">
      <selection activeCell="E17" sqref="E17"/>
    </sheetView>
  </sheetViews>
  <sheetFormatPr defaultColWidth="10.83203125" defaultRowHeight="15.5"/>
  <cols>
    <col min="1" max="1" width="32.33203125" style="1" customWidth="1"/>
    <col min="2" max="2" width="64.33203125" style="1" bestFit="1" customWidth="1"/>
    <col min="3" max="3" width="29.83203125" style="1" customWidth="1"/>
    <col min="4" max="4" width="29.58203125" style="1" customWidth="1"/>
    <col min="5" max="5" width="10.83203125" style="1"/>
    <col min="6" max="6" width="14.83203125" style="1" customWidth="1"/>
    <col min="7" max="16384" width="10.83203125" style="1"/>
  </cols>
  <sheetData>
    <row r="1" spans="1:9">
      <c r="A1" s="110"/>
      <c r="B1" s="194" t="s">
        <v>172</v>
      </c>
      <c r="C1" s="194"/>
      <c r="D1" s="194"/>
    </row>
    <row r="2" spans="1:9">
      <c r="A2" s="194" t="s">
        <v>173</v>
      </c>
      <c r="B2" s="205" t="s">
        <v>174</v>
      </c>
      <c r="C2" s="205" t="s">
        <v>175</v>
      </c>
      <c r="D2" s="205" t="s">
        <v>176</v>
      </c>
    </row>
    <row r="3" spans="1:9">
      <c r="A3" s="194"/>
      <c r="B3" s="205"/>
      <c r="C3" s="205"/>
      <c r="D3" s="205"/>
      <c r="F3" s="57" t="s">
        <v>177</v>
      </c>
      <c r="G3" s="58"/>
      <c r="H3" s="58"/>
      <c r="I3" s="58"/>
    </row>
    <row r="4" spans="1:9">
      <c r="A4" s="194"/>
      <c r="B4" s="205"/>
      <c r="C4" s="205"/>
      <c r="D4" s="205"/>
    </row>
    <row r="5" spans="1:9" ht="49" customHeight="1">
      <c r="A5" s="194"/>
      <c r="B5" s="205"/>
      <c r="C5" s="205"/>
      <c r="D5" s="205"/>
    </row>
    <row r="6" spans="1:9" ht="17.149999999999999" customHeight="1">
      <c r="A6" s="110"/>
      <c r="B6" s="126">
        <v>0.3</v>
      </c>
      <c r="C6" s="126">
        <v>0.5</v>
      </c>
      <c r="D6" s="126">
        <v>0.2</v>
      </c>
    </row>
    <row r="7" spans="1:9">
      <c r="A7" s="127" t="s">
        <v>178</v>
      </c>
      <c r="B7" s="128">
        <v>0</v>
      </c>
      <c r="C7" s="128">
        <v>0</v>
      </c>
      <c r="D7" s="128">
        <v>0</v>
      </c>
    </row>
    <row r="8" spans="1:9">
      <c r="A8" s="127"/>
      <c r="B8" s="128"/>
      <c r="C8" s="128"/>
      <c r="D8" s="128"/>
    </row>
    <row r="9" spans="1:9">
      <c r="A9" s="127" t="s">
        <v>179</v>
      </c>
      <c r="B9" s="128">
        <v>0</v>
      </c>
      <c r="C9" s="128">
        <v>0</v>
      </c>
      <c r="D9" s="128">
        <v>7</v>
      </c>
    </row>
    <row r="10" spans="1:9">
      <c r="A10" s="127"/>
      <c r="B10" s="128"/>
      <c r="C10" s="128"/>
      <c r="D10" s="128"/>
    </row>
    <row r="11" spans="1:9">
      <c r="A11" s="127" t="s">
        <v>180</v>
      </c>
      <c r="B11" s="128">
        <v>7</v>
      </c>
      <c r="C11" s="128">
        <v>6</v>
      </c>
      <c r="D11" s="128">
        <v>0</v>
      </c>
    </row>
    <row r="12" spans="1:9">
      <c r="A12" s="127"/>
      <c r="B12" s="128"/>
      <c r="C12" s="128"/>
      <c r="D12" s="128"/>
    </row>
    <row r="13" spans="1:9" ht="46.5">
      <c r="A13" s="127" t="s">
        <v>181</v>
      </c>
      <c r="B13" s="128">
        <v>0</v>
      </c>
      <c r="C13" s="128">
        <v>0</v>
      </c>
      <c r="D13" s="128">
        <v>0</v>
      </c>
    </row>
    <row r="14" spans="1:9">
      <c r="A14" s="127"/>
      <c r="B14" s="128"/>
      <c r="C14" s="128"/>
      <c r="D14" s="128"/>
    </row>
    <row r="15" spans="1:9">
      <c r="A15" s="127" t="s">
        <v>182</v>
      </c>
      <c r="B15" s="128">
        <v>0</v>
      </c>
      <c r="C15" s="128">
        <v>0</v>
      </c>
      <c r="D15" s="128">
        <v>0</v>
      </c>
    </row>
    <row r="16" spans="1:9">
      <c r="A16" s="127"/>
      <c r="B16" s="128"/>
      <c r="C16" s="128"/>
      <c r="D16" s="128"/>
      <c r="E16" s="12" t="s">
        <v>13</v>
      </c>
    </row>
    <row r="17" spans="1:6" ht="30" customHeight="1">
      <c r="A17" s="129" t="s">
        <v>13</v>
      </c>
      <c r="B17" s="129">
        <f>SUM(B7+B9+B11+B13+B15)*B6</f>
        <v>2.1</v>
      </c>
      <c r="C17" s="129">
        <f>SUM(C7+C9+C11+C13+C15)*C6</f>
        <v>3</v>
      </c>
      <c r="D17" s="129">
        <f>SUM(D7+D9+D11+D13+D15)*D6</f>
        <v>1.4000000000000001</v>
      </c>
      <c r="E17" s="39">
        <f>(B17+C17+D17)*10</f>
        <v>65</v>
      </c>
      <c r="F17" s="51" t="s">
        <v>183</v>
      </c>
    </row>
    <row r="18" spans="1:6">
      <c r="A18" s="90"/>
      <c r="B18" s="90"/>
      <c r="C18" s="90"/>
      <c r="D18" s="90"/>
    </row>
    <row r="19" spans="1:6" ht="16" customHeight="1">
      <c r="A19" s="204"/>
      <c r="B19" s="204"/>
      <c r="C19" s="204"/>
      <c r="D19" s="204"/>
    </row>
    <row r="20" spans="1:6">
      <c r="A20" s="90"/>
      <c r="B20" s="90"/>
      <c r="C20" s="90"/>
      <c r="D20" s="90"/>
    </row>
    <row r="21" spans="1:6" ht="139" customHeight="1">
      <c r="A21" s="204" t="s">
        <v>184</v>
      </c>
      <c r="B21" s="204"/>
      <c r="C21" s="204"/>
      <c r="D21" s="204"/>
    </row>
    <row r="22" spans="1:6">
      <c r="A22" s="90"/>
      <c r="B22" s="90"/>
      <c r="C22" s="90"/>
      <c r="D22" s="90"/>
    </row>
    <row r="23" spans="1:6">
      <c r="A23" s="90"/>
      <c r="B23" s="90"/>
      <c r="C23" s="90"/>
      <c r="D23" s="90"/>
    </row>
    <row r="24" spans="1:6">
      <c r="A24" s="90"/>
      <c r="B24" s="90"/>
      <c r="C24" s="90"/>
      <c r="D24" s="90"/>
    </row>
    <row r="25" spans="1:6">
      <c r="A25" s="90"/>
      <c r="B25" s="90"/>
      <c r="C25" s="90"/>
      <c r="D25" s="90"/>
    </row>
    <row r="26" spans="1:6">
      <c r="A26" s="90"/>
      <c r="B26" s="90"/>
      <c r="C26" s="90"/>
      <c r="D26" s="90"/>
    </row>
    <row r="27" spans="1:6">
      <c r="A27" s="90"/>
      <c r="B27" s="90"/>
      <c r="C27" s="90"/>
      <c r="D27" s="90"/>
    </row>
  </sheetData>
  <mergeCells count="7">
    <mergeCell ref="B1:D1"/>
    <mergeCell ref="A19:D19"/>
    <mergeCell ref="A21:D21"/>
    <mergeCell ref="A2:A5"/>
    <mergeCell ref="B2:B5"/>
    <mergeCell ref="C2:C5"/>
    <mergeCell ref="D2: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J28"/>
  <sheetViews>
    <sheetView topLeftCell="A4" zoomScale="90" zoomScaleNormal="90" workbookViewId="0">
      <selection activeCell="H25" sqref="H25"/>
    </sheetView>
  </sheetViews>
  <sheetFormatPr defaultColWidth="10.58203125" defaultRowHeight="15.5"/>
  <cols>
    <col min="1" max="1" width="84.08203125" customWidth="1"/>
    <col min="2" max="2" width="24" customWidth="1"/>
    <col min="3" max="3" width="21.83203125" customWidth="1"/>
    <col min="4" max="4" width="34.5" customWidth="1"/>
    <col min="5" max="5" width="20" customWidth="1"/>
    <col min="6" max="6" width="25.08203125" customWidth="1"/>
    <col min="7" max="8" width="15.33203125" customWidth="1"/>
    <col min="9" max="9" width="15.5" customWidth="1"/>
    <col min="10" max="10" width="21.83203125" customWidth="1"/>
  </cols>
  <sheetData>
    <row r="1" spans="1:10">
      <c r="A1" s="130"/>
      <c r="B1" s="194" t="s">
        <v>185</v>
      </c>
      <c r="C1" s="194"/>
      <c r="D1" s="194"/>
      <c r="E1" s="110"/>
      <c r="F1" s="110"/>
      <c r="G1" s="131"/>
    </row>
    <row r="2" spans="1:10">
      <c r="A2" s="194" t="s">
        <v>186</v>
      </c>
      <c r="B2" s="213" t="s">
        <v>187</v>
      </c>
      <c r="C2" s="213" t="s">
        <v>188</v>
      </c>
      <c r="D2" s="213" t="s">
        <v>189</v>
      </c>
      <c r="E2" s="119"/>
      <c r="F2" s="119"/>
      <c r="G2" s="198" t="s">
        <v>14</v>
      </c>
      <c r="H2" s="198" t="s">
        <v>190</v>
      </c>
      <c r="I2" s="212"/>
      <c r="J2" s="26"/>
    </row>
    <row r="3" spans="1:10">
      <c r="A3" s="194"/>
      <c r="B3" s="213"/>
      <c r="C3" s="213"/>
      <c r="D3" s="213"/>
      <c r="E3" s="119"/>
      <c r="F3" s="213" t="s">
        <v>191</v>
      </c>
      <c r="G3" s="198"/>
      <c r="H3" s="198"/>
      <c r="I3" s="212"/>
      <c r="J3" s="26"/>
    </row>
    <row r="4" spans="1:10">
      <c r="A4" s="194"/>
      <c r="B4" s="213"/>
      <c r="C4" s="213"/>
      <c r="D4" s="213"/>
      <c r="E4" s="213" t="s">
        <v>192</v>
      </c>
      <c r="F4" s="213"/>
      <c r="G4" s="198"/>
      <c r="H4" s="198"/>
      <c r="I4" s="212"/>
      <c r="J4" s="26"/>
    </row>
    <row r="5" spans="1:10" ht="53.15" customHeight="1">
      <c r="A5" s="194"/>
      <c r="B5" s="213"/>
      <c r="C5" s="213"/>
      <c r="D5" s="213"/>
      <c r="E5" s="213"/>
      <c r="F5" s="213"/>
      <c r="G5" s="198"/>
      <c r="H5" s="198"/>
      <c r="I5" s="212"/>
      <c r="J5" s="26"/>
    </row>
    <row r="6" spans="1:10" ht="31">
      <c r="A6" s="132" t="s">
        <v>193</v>
      </c>
      <c r="B6" s="133">
        <v>0</v>
      </c>
      <c r="C6" s="134">
        <v>6</v>
      </c>
      <c r="D6" s="135">
        <v>0</v>
      </c>
      <c r="E6" s="136">
        <v>0</v>
      </c>
      <c r="F6" s="137">
        <v>0</v>
      </c>
      <c r="G6" s="138">
        <v>0.3</v>
      </c>
      <c r="H6" s="63">
        <f>(SUM(B6:F6)*G6)</f>
        <v>1.7999999999999998</v>
      </c>
      <c r="I6" s="26"/>
      <c r="J6" s="26"/>
    </row>
    <row r="7" spans="1:10" ht="77.5">
      <c r="A7" s="139"/>
      <c r="B7" s="136"/>
      <c r="C7" s="171" t="s">
        <v>194</v>
      </c>
      <c r="D7" s="140"/>
      <c r="E7" s="170"/>
      <c r="F7" s="141"/>
      <c r="G7" s="138"/>
      <c r="H7" s="63"/>
      <c r="I7" s="26"/>
      <c r="J7" s="26"/>
    </row>
    <row r="8" spans="1:10" ht="31">
      <c r="A8" s="142" t="s">
        <v>195</v>
      </c>
      <c r="B8" s="143">
        <v>8</v>
      </c>
      <c r="C8" s="143">
        <v>0</v>
      </c>
      <c r="D8" s="143">
        <v>5</v>
      </c>
      <c r="E8" s="143">
        <v>0</v>
      </c>
      <c r="F8" s="143">
        <v>0</v>
      </c>
      <c r="G8" s="126">
        <v>0.1</v>
      </c>
      <c r="H8" s="63">
        <f>(SUM(B8:F8)*G8)</f>
        <v>1.3</v>
      </c>
      <c r="I8" s="26"/>
      <c r="J8" s="26"/>
    </row>
    <row r="9" spans="1:10" ht="170.5">
      <c r="A9" s="144"/>
      <c r="B9" s="145"/>
      <c r="C9" s="145"/>
      <c r="D9" s="169" t="s">
        <v>196</v>
      </c>
      <c r="E9" s="145"/>
      <c r="F9" s="145"/>
      <c r="G9" s="146"/>
      <c r="H9" s="63"/>
      <c r="I9" s="26"/>
      <c r="J9" s="26"/>
    </row>
    <row r="10" spans="1:10" ht="31">
      <c r="A10" s="92" t="s">
        <v>197</v>
      </c>
      <c r="B10" s="147">
        <v>0</v>
      </c>
      <c r="C10" s="147">
        <v>0</v>
      </c>
      <c r="D10" s="147">
        <v>0</v>
      </c>
      <c r="E10" s="147">
        <v>0</v>
      </c>
      <c r="F10" s="147">
        <v>0</v>
      </c>
      <c r="G10" s="148">
        <v>0.15</v>
      </c>
      <c r="H10" s="63">
        <f t="shared" ref="H10:H18" si="0">(SUM(B10:F10)*G10)</f>
        <v>0</v>
      </c>
      <c r="I10" s="26"/>
      <c r="J10" s="26"/>
    </row>
    <row r="11" spans="1:10">
      <c r="A11" s="92"/>
      <c r="B11" s="147"/>
      <c r="C11" s="147"/>
      <c r="D11" s="147"/>
      <c r="E11" s="147"/>
      <c r="F11" s="147"/>
      <c r="G11" s="146"/>
      <c r="H11" s="63"/>
      <c r="I11" s="26"/>
      <c r="J11" s="26"/>
    </row>
    <row r="12" spans="1:10" ht="31">
      <c r="A12" s="92" t="s">
        <v>198</v>
      </c>
      <c r="B12" s="145">
        <v>0</v>
      </c>
      <c r="C12" s="145">
        <v>0</v>
      </c>
      <c r="D12" s="145">
        <v>0</v>
      </c>
      <c r="E12" s="145">
        <v>0</v>
      </c>
      <c r="F12" s="145">
        <v>0</v>
      </c>
      <c r="G12" s="148">
        <v>0.15</v>
      </c>
      <c r="H12" s="63">
        <f t="shared" si="0"/>
        <v>0</v>
      </c>
      <c r="I12" s="26"/>
      <c r="J12" s="26"/>
    </row>
    <row r="13" spans="1:10">
      <c r="A13" s="92"/>
      <c r="B13" s="145"/>
      <c r="C13" s="145"/>
      <c r="D13" s="145"/>
      <c r="E13" s="145"/>
      <c r="F13" s="145"/>
      <c r="G13" s="146"/>
      <c r="H13" s="63"/>
      <c r="I13" s="26"/>
      <c r="J13" s="26"/>
    </row>
    <row r="14" spans="1:10">
      <c r="A14" s="92" t="s">
        <v>199</v>
      </c>
      <c r="B14" s="147">
        <v>0</v>
      </c>
      <c r="C14" s="147">
        <v>0</v>
      </c>
      <c r="D14" s="147">
        <v>3</v>
      </c>
      <c r="E14" s="147">
        <v>0</v>
      </c>
      <c r="F14" s="147">
        <v>0</v>
      </c>
      <c r="G14" s="126">
        <v>0.1</v>
      </c>
      <c r="H14" s="63">
        <f t="shared" si="0"/>
        <v>0.30000000000000004</v>
      </c>
      <c r="I14" s="26"/>
      <c r="J14" s="26"/>
    </row>
    <row r="15" spans="1:10">
      <c r="A15" s="92"/>
      <c r="B15" s="147"/>
      <c r="C15" s="147"/>
      <c r="D15" s="147"/>
      <c r="E15" s="147"/>
      <c r="F15" s="147"/>
      <c r="G15" s="146"/>
      <c r="H15" s="63"/>
      <c r="I15" s="26"/>
      <c r="J15" s="26"/>
    </row>
    <row r="16" spans="1:10">
      <c r="A16" s="92" t="s">
        <v>200</v>
      </c>
      <c r="B16" s="145">
        <v>0</v>
      </c>
      <c r="C16" s="145">
        <v>0</v>
      </c>
      <c r="D16" s="145">
        <v>0</v>
      </c>
      <c r="E16" s="145">
        <v>0</v>
      </c>
      <c r="F16" s="145">
        <v>0</v>
      </c>
      <c r="G16" s="126">
        <v>0.15</v>
      </c>
      <c r="H16" s="63">
        <f t="shared" si="0"/>
        <v>0</v>
      </c>
      <c r="I16" s="26"/>
      <c r="J16" s="26"/>
    </row>
    <row r="17" spans="1:10">
      <c r="A17" s="92"/>
      <c r="B17" s="145"/>
      <c r="C17" s="145"/>
      <c r="D17" s="145"/>
      <c r="E17" s="145"/>
      <c r="F17" s="145"/>
      <c r="G17" s="146"/>
      <c r="H17" s="63"/>
      <c r="I17" s="26"/>
      <c r="J17" s="26"/>
    </row>
    <row r="18" spans="1:10">
      <c r="A18" s="92" t="s">
        <v>201</v>
      </c>
      <c r="B18" s="147">
        <v>0</v>
      </c>
      <c r="C18" s="147">
        <v>0</v>
      </c>
      <c r="D18" s="147">
        <v>0</v>
      </c>
      <c r="E18" s="147">
        <v>0</v>
      </c>
      <c r="F18" s="147">
        <v>0</v>
      </c>
      <c r="G18" s="126">
        <v>0.05</v>
      </c>
      <c r="H18" s="63">
        <f t="shared" si="0"/>
        <v>0</v>
      </c>
      <c r="I18" s="26"/>
      <c r="J18" s="26"/>
    </row>
    <row r="19" spans="1:10">
      <c r="A19" s="92"/>
      <c r="B19" s="147"/>
      <c r="C19" s="147"/>
      <c r="D19" s="147"/>
      <c r="E19" s="147"/>
      <c r="F19" s="147"/>
      <c r="G19" s="146"/>
      <c r="H19" s="63"/>
      <c r="I19" s="26"/>
      <c r="J19" s="26"/>
    </row>
    <row r="20" spans="1:10" ht="53.5" customHeight="1">
      <c r="A20" s="206" t="s">
        <v>202</v>
      </c>
      <c r="B20" s="207"/>
      <c r="C20" s="207"/>
      <c r="D20" s="208"/>
      <c r="E20" s="90"/>
      <c r="F20" s="90"/>
      <c r="G20" s="149">
        <f>SUM(G6:G18)</f>
        <v>1</v>
      </c>
      <c r="H20" s="64">
        <f>SUM(H6:H18)*10</f>
        <v>33.999999999999993</v>
      </c>
      <c r="I20" s="39" t="s">
        <v>203</v>
      </c>
      <c r="J20" s="26"/>
    </row>
    <row r="21" spans="1:10" ht="29.5" customHeight="1">
      <c r="A21" s="209" t="s">
        <v>204</v>
      </c>
      <c r="B21" s="210"/>
      <c r="C21" s="210"/>
      <c r="D21" s="211"/>
      <c r="E21" s="90"/>
      <c r="F21" s="90"/>
      <c r="G21" s="90"/>
      <c r="H21" s="26"/>
      <c r="I21" s="26"/>
      <c r="J21" s="26"/>
    </row>
    <row r="22" spans="1:10">
      <c r="A22" s="150"/>
      <c r="B22" s="150"/>
      <c r="C22" s="150"/>
      <c r="D22" s="150"/>
      <c r="E22" s="90"/>
      <c r="F22" s="90"/>
      <c r="G22" s="149"/>
      <c r="H22" s="26"/>
      <c r="I22" s="26"/>
      <c r="J22" s="26"/>
    </row>
    <row r="23" spans="1:10">
      <c r="A23" s="150"/>
      <c r="B23" s="150"/>
      <c r="C23" s="150"/>
      <c r="D23" s="150"/>
      <c r="E23" s="90"/>
      <c r="F23" s="90"/>
      <c r="G23" s="90"/>
      <c r="I23" s="26"/>
      <c r="J23" s="26"/>
    </row>
    <row r="24" spans="1:10">
      <c r="A24" s="150"/>
      <c r="B24" s="150"/>
      <c r="C24" s="150"/>
      <c r="D24" s="150"/>
      <c r="E24" s="90"/>
      <c r="F24" s="90"/>
      <c r="G24" s="149"/>
      <c r="H24" s="42"/>
      <c r="I24" s="26"/>
      <c r="J24" s="26"/>
    </row>
    <row r="25" spans="1:10">
      <c r="A25" s="150"/>
      <c r="B25" s="150"/>
      <c r="C25" s="150"/>
      <c r="D25" s="150"/>
      <c r="E25" s="90"/>
      <c r="F25" s="90"/>
      <c r="G25" s="90"/>
      <c r="H25" s="26"/>
      <c r="I25" s="26"/>
      <c r="J25" s="26"/>
    </row>
    <row r="26" spans="1:10">
      <c r="A26" s="150"/>
      <c r="B26" s="150"/>
      <c r="C26" s="150"/>
      <c r="D26" s="150"/>
      <c r="E26" s="90"/>
      <c r="F26" s="90"/>
      <c r="G26" s="149"/>
      <c r="H26" s="42"/>
      <c r="I26" s="26"/>
      <c r="J26" s="26"/>
    </row>
    <row r="27" spans="1:10">
      <c r="A27" s="150"/>
      <c r="B27" s="150"/>
      <c r="C27" s="150"/>
      <c r="D27" s="150"/>
      <c r="E27" s="90"/>
      <c r="F27" s="90"/>
      <c r="G27" s="149"/>
      <c r="H27" s="32"/>
      <c r="I27" s="26"/>
      <c r="J27" s="26"/>
    </row>
    <row r="28" spans="1:10">
      <c r="A28" s="90"/>
      <c r="B28" s="90"/>
      <c r="C28" s="90"/>
      <c r="D28" s="90"/>
      <c r="E28" s="90"/>
      <c r="F28" s="90"/>
      <c r="G28" s="90"/>
      <c r="H28" s="26"/>
      <c r="I28" s="26"/>
      <c r="J28" s="26"/>
    </row>
  </sheetData>
  <mergeCells count="12">
    <mergeCell ref="A20:D20"/>
    <mergeCell ref="A21:D21"/>
    <mergeCell ref="I2:I5"/>
    <mergeCell ref="B1:D1"/>
    <mergeCell ref="F3:F5"/>
    <mergeCell ref="E4:E5"/>
    <mergeCell ref="A2:A5"/>
    <mergeCell ref="B2:B5"/>
    <mergeCell ref="C2:C5"/>
    <mergeCell ref="D2:D5"/>
    <mergeCell ref="G2:G5"/>
    <mergeCell ref="H2:H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F1295-F2AD-8A43-A4DD-8F37DF65667B}">
  <dimension ref="A1:K71"/>
  <sheetViews>
    <sheetView topLeftCell="A32" workbookViewId="0">
      <selection activeCell="D39" sqref="D39"/>
    </sheetView>
  </sheetViews>
  <sheetFormatPr defaultColWidth="10.83203125" defaultRowHeight="15.75" customHeight="1"/>
  <cols>
    <col min="1" max="1" width="32.33203125" style="48" customWidth="1"/>
    <col min="2" max="2" width="26.58203125" style="26" customWidth="1"/>
    <col min="3" max="3" width="27.5" style="26" customWidth="1"/>
    <col min="4" max="4" width="15.5" style="26" customWidth="1"/>
    <col min="5" max="5" width="12.08203125" style="26" customWidth="1"/>
    <col min="6" max="16384" width="10.83203125" style="26"/>
  </cols>
  <sheetData>
    <row r="1" spans="1:11" ht="16" customHeight="1">
      <c r="A1" s="198" t="s">
        <v>0</v>
      </c>
      <c r="B1" s="195" t="s">
        <v>205</v>
      </c>
      <c r="C1" s="195" t="s">
        <v>206</v>
      </c>
      <c r="D1" s="218" t="s">
        <v>170</v>
      </c>
      <c r="E1" s="219" t="s">
        <v>207</v>
      </c>
      <c r="F1" s="216" t="s">
        <v>208</v>
      </c>
      <c r="G1" s="48"/>
      <c r="H1" s="48"/>
      <c r="I1" s="48"/>
      <c r="J1" s="48"/>
    </row>
    <row r="2" spans="1:11" ht="15.5">
      <c r="A2" s="198"/>
      <c r="B2" s="195"/>
      <c r="C2" s="195"/>
      <c r="D2" s="218"/>
      <c r="E2" s="219"/>
      <c r="F2" s="217"/>
      <c r="G2" s="48"/>
      <c r="H2" s="48"/>
      <c r="I2" s="48"/>
      <c r="J2" s="48"/>
    </row>
    <row r="3" spans="1:11" ht="15.5">
      <c r="A3" s="198"/>
      <c r="B3" s="195"/>
      <c r="C3" s="195"/>
      <c r="D3" s="218"/>
      <c r="E3" s="219"/>
      <c r="F3" s="217"/>
      <c r="G3" s="48"/>
      <c r="H3" s="48"/>
      <c r="I3" s="48"/>
      <c r="J3" s="48"/>
    </row>
    <row r="4" spans="1:11" ht="15.5">
      <c r="A4" s="198"/>
      <c r="B4" s="195"/>
      <c r="C4" s="195"/>
      <c r="D4" s="218"/>
      <c r="E4" s="219"/>
      <c r="F4" s="217"/>
      <c r="G4" s="48"/>
      <c r="H4" s="48"/>
      <c r="I4" s="48"/>
      <c r="J4" s="48"/>
    </row>
    <row r="5" spans="1:11" ht="15.5">
      <c r="A5" s="198"/>
      <c r="B5" s="195"/>
      <c r="C5" s="195"/>
      <c r="D5" s="218"/>
      <c r="E5" s="219"/>
      <c r="F5" s="217"/>
      <c r="G5" s="48"/>
      <c r="H5" s="48"/>
      <c r="I5" s="48"/>
      <c r="J5" s="48"/>
    </row>
    <row r="6" spans="1:11" ht="15.5">
      <c r="A6" s="198"/>
      <c r="B6" s="30"/>
      <c r="C6" s="30"/>
      <c r="D6" s="218"/>
      <c r="E6" s="48"/>
      <c r="F6" s="48"/>
      <c r="G6" s="48"/>
      <c r="H6" s="48"/>
      <c r="I6" s="48"/>
      <c r="J6" s="48"/>
    </row>
    <row r="7" spans="1:11" ht="31">
      <c r="A7" s="33" t="s">
        <v>209</v>
      </c>
      <c r="B7" s="82">
        <v>3.5</v>
      </c>
      <c r="C7" s="82">
        <v>0</v>
      </c>
      <c r="D7" s="31">
        <f>B7+C7</f>
        <v>3.5</v>
      </c>
      <c r="E7" s="151">
        <v>0.04</v>
      </c>
      <c r="F7" s="48">
        <f>E7*D7</f>
        <v>0.14000000000000001</v>
      </c>
      <c r="G7" s="214" t="s">
        <v>210</v>
      </c>
      <c r="H7" s="214"/>
      <c r="I7" s="214"/>
      <c r="J7" s="214"/>
      <c r="K7" s="214"/>
    </row>
    <row r="8" spans="1:11" ht="31">
      <c r="A8" s="33" t="s">
        <v>211</v>
      </c>
      <c r="B8" s="95">
        <v>0</v>
      </c>
      <c r="C8" s="95">
        <v>0</v>
      </c>
      <c r="D8" s="31">
        <f t="shared" ref="D8:D36" si="0">B8+C8</f>
        <v>0</v>
      </c>
      <c r="E8" s="42">
        <v>0.04</v>
      </c>
      <c r="F8" s="48">
        <f t="shared" ref="F8:F33" si="1">E8*D8</f>
        <v>0</v>
      </c>
      <c r="G8" s="48"/>
      <c r="H8" s="48"/>
      <c r="I8" s="48"/>
      <c r="J8" s="48"/>
    </row>
    <row r="9" spans="1:11" ht="31.5" customHeight="1">
      <c r="A9" s="33" t="s">
        <v>212</v>
      </c>
      <c r="B9" s="82">
        <v>3.5</v>
      </c>
      <c r="C9" s="82">
        <v>0</v>
      </c>
      <c r="D9" s="31">
        <f t="shared" si="0"/>
        <v>3.5</v>
      </c>
      <c r="E9" s="42">
        <v>0.04</v>
      </c>
      <c r="F9" s="48">
        <f t="shared" si="1"/>
        <v>0.14000000000000001</v>
      </c>
      <c r="G9" s="214" t="s">
        <v>213</v>
      </c>
      <c r="H9" s="214"/>
      <c r="I9" s="214"/>
      <c r="J9" s="214"/>
      <c r="K9" s="214"/>
    </row>
    <row r="10" spans="1:11" ht="35.15" customHeight="1">
      <c r="A10" s="33" t="s">
        <v>18</v>
      </c>
      <c r="B10" s="95">
        <v>3.5</v>
      </c>
      <c r="C10" s="95">
        <v>0</v>
      </c>
      <c r="D10" s="31">
        <f t="shared" si="0"/>
        <v>3.5</v>
      </c>
      <c r="E10" s="42">
        <v>0.04</v>
      </c>
      <c r="F10" s="48">
        <f t="shared" si="1"/>
        <v>0.14000000000000001</v>
      </c>
      <c r="G10" s="214" t="s">
        <v>214</v>
      </c>
      <c r="H10" s="214"/>
      <c r="I10" s="214"/>
      <c r="J10" s="214"/>
      <c r="K10" s="214"/>
    </row>
    <row r="11" spans="1:11" ht="44.15" customHeight="1">
      <c r="A11" s="33" t="s">
        <v>215</v>
      </c>
      <c r="B11" s="82">
        <v>3.5</v>
      </c>
      <c r="C11" s="82">
        <v>0</v>
      </c>
      <c r="D11" s="31">
        <f t="shared" si="0"/>
        <v>3.5</v>
      </c>
      <c r="E11" s="42">
        <v>0.05</v>
      </c>
      <c r="F11" s="48">
        <f t="shared" si="1"/>
        <v>0.17500000000000002</v>
      </c>
      <c r="G11" s="214" t="s">
        <v>216</v>
      </c>
      <c r="H11" s="214"/>
      <c r="I11" s="214"/>
      <c r="J11" s="214"/>
      <c r="K11" s="214"/>
    </row>
    <row r="12" spans="1:11" ht="15.5">
      <c r="A12" s="33" t="s">
        <v>217</v>
      </c>
      <c r="B12" s="95">
        <v>0</v>
      </c>
      <c r="C12" s="95">
        <v>0</v>
      </c>
      <c r="D12" s="31">
        <f t="shared" si="0"/>
        <v>0</v>
      </c>
      <c r="E12" s="42">
        <v>0.04</v>
      </c>
      <c r="F12" s="48">
        <f t="shared" si="1"/>
        <v>0</v>
      </c>
      <c r="G12" s="48"/>
      <c r="H12" s="48"/>
      <c r="I12" s="48"/>
      <c r="J12" s="48"/>
    </row>
    <row r="13" spans="1:11" ht="31">
      <c r="A13" s="33" t="s">
        <v>218</v>
      </c>
      <c r="B13" s="82">
        <v>3</v>
      </c>
      <c r="C13" s="82">
        <v>0</v>
      </c>
      <c r="D13" s="31">
        <f t="shared" si="0"/>
        <v>3</v>
      </c>
      <c r="E13" s="42">
        <v>0.04</v>
      </c>
      <c r="F13" s="48">
        <f t="shared" si="1"/>
        <v>0.12</v>
      </c>
      <c r="G13" s="214" t="s">
        <v>219</v>
      </c>
      <c r="H13" s="214"/>
      <c r="I13" s="214"/>
      <c r="J13" s="214"/>
      <c r="K13" s="214"/>
    </row>
    <row r="14" spans="1:11" ht="15.5">
      <c r="A14" s="33" t="s">
        <v>220</v>
      </c>
      <c r="B14" s="95">
        <v>0</v>
      </c>
      <c r="C14" s="95">
        <v>0</v>
      </c>
      <c r="D14" s="31">
        <f t="shared" si="0"/>
        <v>0</v>
      </c>
      <c r="E14" s="42">
        <v>0.04</v>
      </c>
      <c r="F14" s="48">
        <f t="shared" si="1"/>
        <v>0</v>
      </c>
      <c r="G14" s="48"/>
      <c r="H14" s="48"/>
      <c r="I14" s="48"/>
      <c r="J14" s="48"/>
    </row>
    <row r="15" spans="1:11" ht="15.5">
      <c r="A15" s="33" t="s">
        <v>21</v>
      </c>
      <c r="B15" s="82">
        <v>0</v>
      </c>
      <c r="C15" s="82">
        <v>0</v>
      </c>
      <c r="D15" s="31">
        <f t="shared" si="0"/>
        <v>0</v>
      </c>
      <c r="E15" s="42">
        <v>0.04</v>
      </c>
      <c r="F15" s="48">
        <f t="shared" si="1"/>
        <v>0</v>
      </c>
      <c r="G15" s="48"/>
      <c r="H15" s="48"/>
      <c r="I15" s="48"/>
      <c r="J15" s="48"/>
    </row>
    <row r="16" spans="1:11" ht="31">
      <c r="A16" s="33" t="s">
        <v>221</v>
      </c>
      <c r="B16" s="95">
        <v>0</v>
      </c>
      <c r="C16" s="95">
        <v>0</v>
      </c>
      <c r="D16" s="31">
        <f t="shared" si="0"/>
        <v>0</v>
      </c>
      <c r="E16" s="42">
        <v>0.04</v>
      </c>
      <c r="F16" s="48">
        <f t="shared" si="1"/>
        <v>0</v>
      </c>
      <c r="G16" s="48"/>
      <c r="H16" s="48"/>
      <c r="I16" s="48"/>
      <c r="J16" s="48"/>
    </row>
    <row r="17" spans="1:11" ht="31">
      <c r="A17" s="33" t="s">
        <v>222</v>
      </c>
      <c r="B17" s="82">
        <v>0</v>
      </c>
      <c r="C17" s="82">
        <v>0</v>
      </c>
      <c r="D17" s="31">
        <f t="shared" si="0"/>
        <v>0</v>
      </c>
      <c r="E17" s="42">
        <v>0.04</v>
      </c>
      <c r="F17" s="48">
        <f t="shared" si="1"/>
        <v>0</v>
      </c>
      <c r="G17" s="48"/>
      <c r="H17" s="48"/>
      <c r="I17" s="48"/>
      <c r="J17" s="48"/>
    </row>
    <row r="18" spans="1:11" ht="31">
      <c r="A18" s="33" t="s">
        <v>223</v>
      </c>
      <c r="B18" s="95">
        <v>0</v>
      </c>
      <c r="C18" s="95">
        <v>0</v>
      </c>
      <c r="D18" s="31">
        <f t="shared" si="0"/>
        <v>0</v>
      </c>
      <c r="E18" s="42">
        <v>0.04</v>
      </c>
      <c r="F18" s="48">
        <f t="shared" si="1"/>
        <v>0</v>
      </c>
      <c r="G18" s="48"/>
      <c r="H18" s="48"/>
      <c r="I18" s="48"/>
      <c r="J18" s="48"/>
    </row>
    <row r="19" spans="1:11" ht="15.5">
      <c r="A19" s="33" t="s">
        <v>224</v>
      </c>
      <c r="B19" s="82">
        <v>0</v>
      </c>
      <c r="C19" s="82">
        <v>0</v>
      </c>
      <c r="D19" s="31">
        <f t="shared" si="0"/>
        <v>0</v>
      </c>
      <c r="E19" s="42">
        <v>0.03</v>
      </c>
      <c r="F19" s="48">
        <f t="shared" si="1"/>
        <v>0</v>
      </c>
      <c r="G19" s="48"/>
      <c r="H19" s="48"/>
      <c r="I19" s="48"/>
      <c r="J19" s="48"/>
    </row>
    <row r="20" spans="1:11" ht="15.5">
      <c r="A20" s="33" t="s">
        <v>225</v>
      </c>
      <c r="B20" s="95">
        <v>0</v>
      </c>
      <c r="C20" s="95">
        <v>0</v>
      </c>
      <c r="D20" s="31">
        <f t="shared" si="0"/>
        <v>0</v>
      </c>
      <c r="E20" s="42">
        <v>0.03</v>
      </c>
      <c r="F20" s="48">
        <f t="shared" si="1"/>
        <v>0</v>
      </c>
      <c r="G20" s="48"/>
      <c r="H20" s="48"/>
      <c r="I20" s="48"/>
      <c r="J20" s="48"/>
    </row>
    <row r="21" spans="1:11" ht="31">
      <c r="A21" s="33" t="s">
        <v>226</v>
      </c>
      <c r="B21" s="82">
        <v>0</v>
      </c>
      <c r="C21" s="82">
        <v>0</v>
      </c>
      <c r="D21" s="31">
        <f t="shared" si="0"/>
        <v>0</v>
      </c>
      <c r="E21" s="42">
        <v>0.03</v>
      </c>
      <c r="F21" s="48">
        <f t="shared" si="1"/>
        <v>0</v>
      </c>
      <c r="G21" s="48"/>
      <c r="H21" s="48"/>
      <c r="I21" s="48"/>
      <c r="J21" s="48"/>
    </row>
    <row r="22" spans="1:11" ht="15.5">
      <c r="A22" s="33" t="s">
        <v>227</v>
      </c>
      <c r="B22" s="95">
        <v>0</v>
      </c>
      <c r="C22" s="95">
        <v>0</v>
      </c>
      <c r="D22" s="31">
        <f t="shared" si="0"/>
        <v>0</v>
      </c>
      <c r="E22" s="42">
        <v>0.02</v>
      </c>
      <c r="F22" s="48">
        <f t="shared" si="1"/>
        <v>0</v>
      </c>
      <c r="G22" s="48"/>
      <c r="H22" s="48"/>
      <c r="I22" s="48"/>
      <c r="J22" s="48"/>
    </row>
    <row r="23" spans="1:11" ht="31">
      <c r="A23" s="33" t="s">
        <v>228</v>
      </c>
      <c r="B23" s="82">
        <v>2.5</v>
      </c>
      <c r="C23" s="82">
        <v>0</v>
      </c>
      <c r="D23" s="31">
        <f t="shared" si="0"/>
        <v>2.5</v>
      </c>
      <c r="E23" s="42">
        <v>0.02</v>
      </c>
      <c r="F23" s="48">
        <f t="shared" si="1"/>
        <v>0.05</v>
      </c>
      <c r="G23" s="214" t="s">
        <v>229</v>
      </c>
      <c r="H23" s="214"/>
      <c r="I23" s="214"/>
      <c r="J23" s="214"/>
      <c r="K23" s="214"/>
    </row>
    <row r="24" spans="1:11" ht="31">
      <c r="A24" s="33" t="s">
        <v>230</v>
      </c>
      <c r="B24" s="95">
        <v>0</v>
      </c>
      <c r="C24" s="95">
        <v>0</v>
      </c>
      <c r="D24" s="31">
        <f t="shared" si="0"/>
        <v>0</v>
      </c>
      <c r="E24" s="42">
        <v>0.03</v>
      </c>
      <c r="F24" s="48">
        <f t="shared" si="1"/>
        <v>0</v>
      </c>
      <c r="G24" s="48"/>
      <c r="H24" s="48"/>
      <c r="I24" s="48"/>
      <c r="J24" s="48"/>
    </row>
    <row r="25" spans="1:11" ht="46.5">
      <c r="A25" s="33" t="s">
        <v>231</v>
      </c>
      <c r="B25" s="82">
        <v>0</v>
      </c>
      <c r="C25" s="82">
        <v>0</v>
      </c>
      <c r="D25" s="31">
        <f t="shared" si="0"/>
        <v>0</v>
      </c>
      <c r="E25" s="42">
        <v>0.03</v>
      </c>
      <c r="F25" s="48">
        <f t="shared" si="1"/>
        <v>0</v>
      </c>
      <c r="G25" s="48"/>
      <c r="H25" s="48"/>
      <c r="I25" s="48"/>
      <c r="J25" s="48"/>
    </row>
    <row r="26" spans="1:11" ht="46.5">
      <c r="A26" s="33" t="s">
        <v>232</v>
      </c>
      <c r="B26" s="95">
        <v>0</v>
      </c>
      <c r="C26" s="95">
        <v>0</v>
      </c>
      <c r="D26" s="31">
        <f t="shared" si="0"/>
        <v>0</v>
      </c>
      <c r="E26" s="42">
        <v>0.03</v>
      </c>
      <c r="F26" s="48">
        <f t="shared" si="1"/>
        <v>0</v>
      </c>
      <c r="G26" s="48"/>
      <c r="H26" s="48"/>
      <c r="I26" s="48"/>
      <c r="J26" s="48"/>
    </row>
    <row r="27" spans="1:11" ht="31">
      <c r="A27" s="33" t="s">
        <v>233</v>
      </c>
      <c r="B27" s="82">
        <v>0</v>
      </c>
      <c r="C27" s="82">
        <v>0</v>
      </c>
      <c r="D27" s="31">
        <f t="shared" si="0"/>
        <v>0</v>
      </c>
      <c r="E27" s="42">
        <v>0.03</v>
      </c>
      <c r="F27" s="48">
        <f t="shared" si="1"/>
        <v>0</v>
      </c>
      <c r="G27" s="48"/>
      <c r="H27" s="48"/>
      <c r="I27" s="48"/>
      <c r="J27" s="48"/>
    </row>
    <row r="28" spans="1:11" ht="31">
      <c r="A28" s="33" t="s">
        <v>234</v>
      </c>
      <c r="B28" s="95">
        <v>0</v>
      </c>
      <c r="C28" s="95">
        <v>0</v>
      </c>
      <c r="D28" s="31">
        <f t="shared" si="0"/>
        <v>0</v>
      </c>
      <c r="E28" s="42">
        <v>0.03</v>
      </c>
      <c r="F28" s="48">
        <f t="shared" si="1"/>
        <v>0</v>
      </c>
      <c r="G28" s="48"/>
      <c r="H28" s="48"/>
      <c r="I28" s="48"/>
      <c r="J28" s="48"/>
    </row>
    <row r="29" spans="1:11" ht="46.5">
      <c r="A29" s="33" t="s">
        <v>235</v>
      </c>
      <c r="B29" s="82">
        <v>0</v>
      </c>
      <c r="C29" s="82">
        <v>0</v>
      </c>
      <c r="D29" s="31">
        <f t="shared" si="0"/>
        <v>0</v>
      </c>
      <c r="E29" s="42">
        <v>0.03</v>
      </c>
      <c r="F29" s="48">
        <f t="shared" si="1"/>
        <v>0</v>
      </c>
      <c r="G29" s="48"/>
      <c r="H29" s="48"/>
      <c r="I29" s="48"/>
      <c r="J29" s="48"/>
    </row>
    <row r="30" spans="1:11" ht="31">
      <c r="A30" s="33" t="s">
        <v>236</v>
      </c>
      <c r="B30" s="95">
        <v>0</v>
      </c>
      <c r="C30" s="95">
        <v>0</v>
      </c>
      <c r="D30" s="31">
        <f t="shared" si="0"/>
        <v>0</v>
      </c>
      <c r="E30" s="42">
        <v>0.03</v>
      </c>
      <c r="F30" s="48">
        <f t="shared" si="1"/>
        <v>0</v>
      </c>
      <c r="G30" s="214"/>
      <c r="H30" s="214"/>
      <c r="I30" s="214"/>
      <c r="J30" s="214"/>
      <c r="K30" s="214"/>
    </row>
    <row r="31" spans="1:11" ht="15.5">
      <c r="A31" s="33" t="s">
        <v>237</v>
      </c>
      <c r="B31" s="82">
        <v>0</v>
      </c>
      <c r="C31" s="82">
        <v>0</v>
      </c>
      <c r="D31" s="31">
        <f t="shared" si="0"/>
        <v>0</v>
      </c>
      <c r="E31" s="42">
        <v>0.03</v>
      </c>
      <c r="F31" s="48">
        <f t="shared" si="1"/>
        <v>0</v>
      </c>
      <c r="G31" s="48"/>
      <c r="H31" s="48"/>
      <c r="I31" s="48"/>
      <c r="J31" s="48"/>
    </row>
    <row r="32" spans="1:11" ht="31">
      <c r="A32" s="33" t="s">
        <v>238</v>
      </c>
      <c r="B32" s="95">
        <v>3.5</v>
      </c>
      <c r="C32" s="95">
        <v>0</v>
      </c>
      <c r="D32" s="31">
        <f t="shared" si="0"/>
        <v>3.5</v>
      </c>
      <c r="E32" s="42">
        <v>0.03</v>
      </c>
      <c r="F32" s="48">
        <f t="shared" si="1"/>
        <v>0.105</v>
      </c>
      <c r="G32" s="214" t="s">
        <v>214</v>
      </c>
      <c r="H32" s="214"/>
      <c r="I32" s="214"/>
      <c r="J32" s="214"/>
      <c r="K32" s="214"/>
    </row>
    <row r="33" spans="1:11" ht="31.5" customHeight="1">
      <c r="A33" s="33" t="s">
        <v>239</v>
      </c>
      <c r="B33" s="82">
        <v>3.5</v>
      </c>
      <c r="C33" s="82">
        <v>0</v>
      </c>
      <c r="D33" s="31">
        <f t="shared" si="0"/>
        <v>3.5</v>
      </c>
      <c r="E33" s="42">
        <v>0.03</v>
      </c>
      <c r="F33" s="48">
        <f t="shared" si="1"/>
        <v>0.105</v>
      </c>
      <c r="G33" s="215" t="s">
        <v>240</v>
      </c>
      <c r="H33" s="215"/>
      <c r="I33" s="215"/>
      <c r="J33" s="215"/>
      <c r="K33" s="215"/>
    </row>
    <row r="34" spans="1:11" ht="15.5">
      <c r="A34" s="33" t="s">
        <v>241</v>
      </c>
      <c r="B34" s="95">
        <v>0</v>
      </c>
      <c r="C34" s="95">
        <v>0</v>
      </c>
      <c r="D34" s="31">
        <f t="shared" si="0"/>
        <v>0</v>
      </c>
      <c r="E34" s="42">
        <v>0.03</v>
      </c>
      <c r="F34" s="48">
        <v>0</v>
      </c>
      <c r="G34" s="48"/>
      <c r="H34" s="48"/>
      <c r="I34" s="48"/>
      <c r="J34" s="48"/>
    </row>
    <row r="35" spans="1:11" ht="31">
      <c r="A35" s="33" t="s">
        <v>242</v>
      </c>
      <c r="B35" s="82">
        <v>0</v>
      </c>
      <c r="C35" s="82">
        <v>0</v>
      </c>
      <c r="D35" s="31">
        <f t="shared" si="0"/>
        <v>0</v>
      </c>
      <c r="E35" s="42">
        <v>0.02</v>
      </c>
      <c r="F35" s="48">
        <v>0</v>
      </c>
      <c r="G35" s="48"/>
      <c r="H35" s="48"/>
      <c r="I35" s="48"/>
      <c r="J35" s="48"/>
    </row>
    <row r="36" spans="1:11" ht="15.5">
      <c r="A36" s="33" t="s">
        <v>243</v>
      </c>
      <c r="B36" s="95">
        <v>0</v>
      </c>
      <c r="C36" s="95">
        <v>0</v>
      </c>
      <c r="D36" s="31">
        <f t="shared" si="0"/>
        <v>0</v>
      </c>
      <c r="E36" s="42">
        <v>0.02</v>
      </c>
      <c r="F36" s="48">
        <v>0</v>
      </c>
      <c r="G36" s="48"/>
      <c r="H36" s="48"/>
      <c r="I36" s="48"/>
      <c r="J36" s="48"/>
    </row>
    <row r="37" spans="1:11" ht="15.5">
      <c r="A37" s="86" t="s">
        <v>170</v>
      </c>
      <c r="B37" s="86"/>
      <c r="C37" s="86"/>
      <c r="D37" s="86"/>
      <c r="E37" s="152"/>
      <c r="F37" s="152"/>
      <c r="G37" s="48"/>
      <c r="H37" s="48"/>
      <c r="I37" s="48"/>
      <c r="J37" s="48"/>
    </row>
    <row r="38" spans="1:11" ht="15.5">
      <c r="B38" s="48"/>
      <c r="C38" s="48"/>
      <c r="E38" s="153" t="s">
        <v>244</v>
      </c>
      <c r="F38" s="153">
        <f>SUM(F7:F36)</f>
        <v>0.97500000000000009</v>
      </c>
      <c r="G38" s="48"/>
      <c r="H38" s="48"/>
      <c r="I38" s="48"/>
      <c r="J38" s="48"/>
    </row>
    <row r="39" spans="1:11" ht="15.5">
      <c r="B39" s="48"/>
      <c r="C39" s="48"/>
      <c r="D39" s="48"/>
      <c r="E39" s="48"/>
      <c r="F39" s="48"/>
      <c r="G39" s="48"/>
      <c r="H39" s="48"/>
      <c r="I39" s="48"/>
      <c r="J39" s="48"/>
    </row>
    <row r="40" spans="1:11" ht="15.5">
      <c r="B40" s="48"/>
      <c r="C40" s="48"/>
      <c r="D40" s="48"/>
      <c r="E40" s="48"/>
      <c r="F40" s="48"/>
      <c r="G40" s="48"/>
      <c r="H40" s="48"/>
      <c r="I40" s="48"/>
      <c r="J40" s="48"/>
    </row>
    <row r="41" spans="1:11" ht="68.5" customHeight="1">
      <c r="A41" s="204" t="s">
        <v>245</v>
      </c>
      <c r="B41" s="204"/>
      <c r="C41" s="204"/>
      <c r="D41" s="204"/>
      <c r="E41" s="204"/>
      <c r="F41" s="48"/>
      <c r="G41" s="48"/>
      <c r="H41" s="48"/>
      <c r="I41" s="48"/>
      <c r="J41" s="48"/>
    </row>
    <row r="42" spans="1:11" ht="37.5" customHeight="1">
      <c r="A42" s="204"/>
      <c r="B42" s="204"/>
      <c r="C42" s="204"/>
      <c r="D42" s="204"/>
      <c r="E42" s="204"/>
      <c r="F42" s="48"/>
      <c r="G42" s="48"/>
      <c r="H42" s="48"/>
      <c r="I42" s="48"/>
      <c r="J42" s="48"/>
    </row>
    <row r="43" spans="1:11" ht="15.5">
      <c r="B43" s="48"/>
      <c r="C43" s="48"/>
      <c r="D43" s="48"/>
      <c r="E43" s="48"/>
      <c r="F43" s="48"/>
      <c r="G43" s="48"/>
      <c r="H43" s="48"/>
      <c r="I43" s="48"/>
      <c r="J43" s="48"/>
    </row>
    <row r="44" spans="1:11" ht="15.5">
      <c r="B44" s="48"/>
      <c r="C44" s="48"/>
      <c r="D44" s="48"/>
      <c r="E44" s="48"/>
      <c r="F44" s="48"/>
      <c r="G44" s="48"/>
      <c r="H44" s="48"/>
      <c r="I44" s="48"/>
      <c r="J44" s="48"/>
    </row>
    <row r="45" spans="1:11" ht="15.5">
      <c r="B45" s="48"/>
      <c r="C45" s="48"/>
      <c r="D45" s="48"/>
      <c r="E45" s="48"/>
      <c r="F45" s="48"/>
      <c r="G45" s="48"/>
      <c r="H45" s="48"/>
      <c r="I45" s="48"/>
      <c r="J45" s="48"/>
    </row>
    <row r="46" spans="1:11" ht="15.5">
      <c r="B46" s="48"/>
      <c r="C46" s="48"/>
      <c r="D46" s="48"/>
      <c r="E46" s="48"/>
      <c r="F46" s="48"/>
      <c r="G46" s="48"/>
      <c r="H46" s="48"/>
      <c r="I46" s="48"/>
      <c r="J46" s="48"/>
    </row>
    <row r="47" spans="1:11" ht="15.5">
      <c r="B47" s="48"/>
      <c r="C47" s="48"/>
      <c r="D47" s="48"/>
      <c r="E47" s="48"/>
      <c r="F47" s="48"/>
      <c r="G47" s="48"/>
      <c r="H47" s="48"/>
      <c r="I47" s="48"/>
      <c r="J47" s="48"/>
    </row>
    <row r="48" spans="1:11" ht="15.5">
      <c r="B48" s="48"/>
      <c r="C48" s="48"/>
      <c r="D48" s="48"/>
      <c r="E48" s="48"/>
      <c r="F48" s="48"/>
      <c r="G48" s="48"/>
      <c r="H48" s="48"/>
      <c r="I48" s="48"/>
      <c r="J48" s="48"/>
    </row>
    <row r="49" spans="2:10" ht="15.5">
      <c r="B49" s="48"/>
      <c r="C49" s="48"/>
      <c r="D49" s="48"/>
      <c r="E49" s="48"/>
      <c r="F49" s="48"/>
      <c r="G49" s="48"/>
      <c r="H49" s="48"/>
      <c r="I49" s="48"/>
      <c r="J49" s="48"/>
    </row>
    <row r="50" spans="2:10" ht="15.5">
      <c r="B50" s="48"/>
      <c r="C50" s="48"/>
      <c r="D50" s="48"/>
      <c r="E50" s="48"/>
      <c r="F50" s="48"/>
      <c r="G50" s="48"/>
      <c r="H50" s="48"/>
      <c r="I50" s="48"/>
      <c r="J50" s="48"/>
    </row>
    <row r="51" spans="2:10" ht="15.5">
      <c r="B51" s="48"/>
      <c r="C51" s="48"/>
      <c r="D51" s="48"/>
      <c r="E51" s="48"/>
      <c r="F51" s="48"/>
      <c r="G51" s="48"/>
      <c r="H51" s="48"/>
      <c r="I51" s="48"/>
      <c r="J51" s="48"/>
    </row>
    <row r="52" spans="2:10" ht="15.5">
      <c r="B52" s="48"/>
      <c r="C52" s="48"/>
      <c r="D52" s="48"/>
      <c r="E52" s="48"/>
      <c r="F52" s="48"/>
      <c r="G52" s="48"/>
      <c r="H52" s="48"/>
      <c r="I52" s="48"/>
      <c r="J52" s="48"/>
    </row>
    <row r="53" spans="2:10" ht="15.5">
      <c r="B53" s="48"/>
      <c r="C53" s="48"/>
      <c r="D53" s="48"/>
      <c r="E53" s="48"/>
      <c r="F53" s="48"/>
      <c r="G53" s="48"/>
      <c r="H53" s="48"/>
      <c r="I53" s="48"/>
      <c r="J53" s="48"/>
    </row>
    <row r="54" spans="2:10" ht="15.5">
      <c r="B54" s="48"/>
      <c r="C54" s="48"/>
      <c r="D54" s="48"/>
      <c r="E54" s="48"/>
      <c r="F54" s="48"/>
      <c r="G54" s="48"/>
      <c r="H54" s="48"/>
      <c r="I54" s="48"/>
      <c r="J54" s="48"/>
    </row>
    <row r="55" spans="2:10" ht="15.5">
      <c r="B55" s="48"/>
      <c r="C55" s="48"/>
      <c r="D55" s="48"/>
      <c r="E55" s="48"/>
      <c r="F55" s="48"/>
      <c r="G55" s="48"/>
      <c r="H55" s="48"/>
      <c r="I55" s="48"/>
      <c r="J55" s="48"/>
    </row>
    <row r="56" spans="2:10" ht="15.5">
      <c r="B56" s="48"/>
      <c r="C56" s="48"/>
      <c r="D56" s="48"/>
      <c r="E56" s="48"/>
      <c r="F56" s="48"/>
      <c r="G56" s="48"/>
      <c r="H56" s="48"/>
      <c r="I56" s="48"/>
      <c r="J56" s="48"/>
    </row>
    <row r="57" spans="2:10" ht="15.5">
      <c r="B57" s="48"/>
      <c r="C57" s="48"/>
      <c r="D57" s="48"/>
      <c r="E57" s="48"/>
      <c r="F57" s="48"/>
      <c r="G57" s="48"/>
      <c r="H57" s="48"/>
      <c r="I57" s="48"/>
      <c r="J57" s="48"/>
    </row>
    <row r="58" spans="2:10" ht="15.5">
      <c r="B58" s="48"/>
      <c r="C58" s="48"/>
      <c r="D58" s="48"/>
      <c r="E58" s="48"/>
      <c r="F58" s="48"/>
      <c r="G58" s="48"/>
      <c r="H58" s="48"/>
      <c r="I58" s="48"/>
      <c r="J58" s="48"/>
    </row>
    <row r="59" spans="2:10" ht="15.5">
      <c r="B59" s="48"/>
      <c r="C59" s="48"/>
      <c r="D59" s="48"/>
      <c r="E59" s="48"/>
      <c r="F59" s="48"/>
      <c r="G59" s="48"/>
      <c r="H59" s="48"/>
      <c r="I59" s="48"/>
      <c r="J59" s="48"/>
    </row>
    <row r="60" spans="2:10" ht="15.5">
      <c r="B60" s="48"/>
      <c r="C60" s="48"/>
      <c r="D60" s="48"/>
      <c r="E60" s="48"/>
      <c r="F60" s="48"/>
      <c r="G60" s="48"/>
      <c r="H60" s="48"/>
      <c r="I60" s="48"/>
      <c r="J60" s="48"/>
    </row>
    <row r="61" spans="2:10" ht="15.5">
      <c r="B61" s="48"/>
      <c r="C61" s="48"/>
      <c r="D61" s="48"/>
      <c r="E61" s="48"/>
      <c r="F61" s="48"/>
      <c r="G61" s="48"/>
      <c r="H61" s="48"/>
      <c r="I61" s="48"/>
      <c r="J61" s="48"/>
    </row>
    <row r="62" spans="2:10" ht="15.5">
      <c r="B62" s="48"/>
      <c r="C62" s="48"/>
      <c r="D62" s="48"/>
      <c r="E62" s="48"/>
      <c r="F62" s="48"/>
      <c r="G62" s="48"/>
      <c r="H62" s="48"/>
      <c r="I62" s="48"/>
      <c r="J62" s="48"/>
    </row>
    <row r="63" spans="2:10" ht="15.5">
      <c r="B63" s="48"/>
      <c r="C63" s="48"/>
      <c r="D63" s="48"/>
      <c r="E63" s="48"/>
      <c r="F63" s="48"/>
      <c r="G63" s="48"/>
      <c r="H63" s="48"/>
      <c r="I63" s="48"/>
      <c r="J63" s="48"/>
    </row>
    <row r="64" spans="2:10" ht="15.5">
      <c r="B64" s="48"/>
      <c r="C64" s="48"/>
      <c r="D64" s="48"/>
      <c r="E64" s="48"/>
      <c r="F64" s="48"/>
      <c r="G64" s="48"/>
      <c r="H64" s="48"/>
      <c r="I64" s="48"/>
      <c r="J64" s="48"/>
    </row>
    <row r="65" spans="2:10" ht="15.5">
      <c r="B65" s="48"/>
      <c r="C65" s="48"/>
      <c r="D65" s="48"/>
      <c r="E65" s="48"/>
      <c r="F65" s="48"/>
      <c r="G65" s="48"/>
      <c r="H65" s="48"/>
      <c r="I65" s="48"/>
      <c r="J65" s="48"/>
    </row>
    <row r="66" spans="2:10" ht="15.5">
      <c r="B66" s="48"/>
      <c r="C66" s="48"/>
      <c r="D66" s="48"/>
      <c r="E66" s="48"/>
      <c r="F66" s="48"/>
      <c r="G66" s="48"/>
      <c r="H66" s="48"/>
      <c r="I66" s="48"/>
      <c r="J66" s="48"/>
    </row>
    <row r="67" spans="2:10" ht="15.5">
      <c r="B67" s="48"/>
      <c r="C67" s="48"/>
      <c r="D67" s="48"/>
      <c r="E67" s="48"/>
      <c r="F67" s="48"/>
      <c r="G67" s="48"/>
      <c r="H67" s="48"/>
      <c r="I67" s="48"/>
      <c r="J67" s="48"/>
    </row>
    <row r="68" spans="2:10" ht="15.5">
      <c r="B68" s="48"/>
      <c r="C68" s="48"/>
      <c r="D68" s="48"/>
      <c r="E68" s="48"/>
      <c r="F68" s="48"/>
      <c r="G68" s="48"/>
      <c r="H68" s="48"/>
      <c r="I68" s="48"/>
      <c r="J68" s="48"/>
    </row>
    <row r="69" spans="2:10" ht="15.5">
      <c r="B69" s="48"/>
      <c r="C69" s="48"/>
      <c r="D69" s="48"/>
      <c r="E69" s="48"/>
      <c r="F69" s="48"/>
      <c r="G69" s="48"/>
      <c r="H69" s="48"/>
      <c r="I69" s="48"/>
      <c r="J69" s="48"/>
    </row>
    <row r="70" spans="2:10" ht="15.5">
      <c r="B70" s="48"/>
      <c r="C70" s="48"/>
      <c r="D70" s="48"/>
      <c r="E70" s="48"/>
      <c r="F70" s="48"/>
      <c r="G70" s="48"/>
      <c r="H70" s="48"/>
      <c r="I70" s="48"/>
      <c r="J70" s="48"/>
    </row>
    <row r="71" spans="2:10" ht="15.5">
      <c r="B71" s="48"/>
      <c r="C71" s="48"/>
      <c r="D71" s="48"/>
      <c r="E71" s="48"/>
      <c r="F71" s="48"/>
      <c r="G71" s="48"/>
      <c r="H71" s="48"/>
      <c r="I71" s="48"/>
      <c r="J71" s="48"/>
    </row>
  </sheetData>
  <mergeCells count="17">
    <mergeCell ref="F1:F5"/>
    <mergeCell ref="A41:E41"/>
    <mergeCell ref="A42:E42"/>
    <mergeCell ref="A1:A6"/>
    <mergeCell ref="C1:C5"/>
    <mergeCell ref="B1:B5"/>
    <mergeCell ref="D1:D6"/>
    <mergeCell ref="E1:E5"/>
    <mergeCell ref="G23:K23"/>
    <mergeCell ref="G30:K30"/>
    <mergeCell ref="G32:K32"/>
    <mergeCell ref="G33:K33"/>
    <mergeCell ref="G7:K7"/>
    <mergeCell ref="G9:K9"/>
    <mergeCell ref="G10:K10"/>
    <mergeCell ref="G11:K11"/>
    <mergeCell ref="G13:K1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J33"/>
  <sheetViews>
    <sheetView zoomScale="80" zoomScaleNormal="80" workbookViewId="0">
      <selection activeCell="F14" sqref="F14"/>
    </sheetView>
  </sheetViews>
  <sheetFormatPr defaultColWidth="10.83203125" defaultRowHeight="15.5"/>
  <cols>
    <col min="1" max="1" width="32.33203125" style="1" customWidth="1"/>
    <col min="2" max="2" width="31.33203125" style="1" customWidth="1"/>
    <col min="3" max="3" width="29.83203125" style="1" customWidth="1"/>
    <col min="4" max="5" width="29.58203125" style="1" customWidth="1"/>
    <col min="6" max="6" width="15" style="1" customWidth="1"/>
    <col min="7" max="7" width="17.08203125" style="1" customWidth="1"/>
    <col min="8" max="16384" width="10.83203125" style="1"/>
  </cols>
  <sheetData>
    <row r="1" spans="1:10">
      <c r="A1" s="124"/>
      <c r="B1" s="198" t="s">
        <v>246</v>
      </c>
      <c r="C1" s="198"/>
      <c r="D1" s="198"/>
      <c r="E1" s="198"/>
      <c r="F1" s="89"/>
      <c r="G1" s="89"/>
      <c r="H1" s="89"/>
      <c r="I1" s="89"/>
    </row>
    <row r="2" spans="1:10">
      <c r="A2" s="198" t="s">
        <v>247</v>
      </c>
      <c r="B2" s="212" t="s">
        <v>248</v>
      </c>
      <c r="C2" s="212" t="s">
        <v>249</v>
      </c>
      <c r="D2" s="212" t="s">
        <v>250</v>
      </c>
      <c r="E2" s="212" t="s">
        <v>251</v>
      </c>
      <c r="F2" s="220" t="s">
        <v>13</v>
      </c>
      <c r="G2" s="89"/>
      <c r="H2" s="89"/>
      <c r="I2" s="89"/>
    </row>
    <row r="3" spans="1:10" ht="46.5">
      <c r="A3" s="198"/>
      <c r="B3" s="212"/>
      <c r="C3" s="212"/>
      <c r="D3" s="212"/>
      <c r="E3" s="212"/>
      <c r="F3" s="220"/>
      <c r="G3" s="154" t="s">
        <v>177</v>
      </c>
      <c r="H3" s="155"/>
      <c r="I3" s="155"/>
      <c r="J3" s="58"/>
    </row>
    <row r="4" spans="1:10">
      <c r="A4" s="198"/>
      <c r="B4" s="212"/>
      <c r="C4" s="212"/>
      <c r="D4" s="212"/>
      <c r="E4" s="212"/>
      <c r="F4" s="220"/>
      <c r="G4" s="89"/>
      <c r="H4" s="89"/>
      <c r="I4" s="89"/>
    </row>
    <row r="5" spans="1:10" ht="49" customHeight="1">
      <c r="A5" s="198"/>
      <c r="B5" s="212"/>
      <c r="C5" s="212"/>
      <c r="D5" s="212"/>
      <c r="E5" s="212"/>
      <c r="F5" s="220"/>
      <c r="G5" s="89"/>
      <c r="H5" s="89"/>
      <c r="I5" s="89"/>
    </row>
    <row r="6" spans="1:10" ht="17.149999999999999" customHeight="1">
      <c r="A6" s="11"/>
      <c r="B6" s="30"/>
      <c r="C6" s="30"/>
      <c r="D6" s="30"/>
      <c r="E6" s="30"/>
      <c r="F6" s="220"/>
      <c r="G6" s="89"/>
      <c r="H6" s="89"/>
      <c r="I6" s="89"/>
    </row>
    <row r="7" spans="1:10">
      <c r="A7" s="61" t="s">
        <v>252</v>
      </c>
      <c r="B7" s="99">
        <v>0</v>
      </c>
      <c r="C7" s="99">
        <v>2</v>
      </c>
      <c r="D7" s="99">
        <v>0</v>
      </c>
      <c r="E7" s="99">
        <v>0</v>
      </c>
      <c r="F7" s="125">
        <f>SUM(B7:E7)</f>
        <v>2</v>
      </c>
      <c r="G7" s="89"/>
      <c r="H7" s="89"/>
      <c r="I7" s="89"/>
    </row>
    <row r="8" spans="1:10">
      <c r="A8" s="61"/>
      <c r="B8" s="99"/>
      <c r="C8" s="156" t="s">
        <v>253</v>
      </c>
      <c r="D8" s="99"/>
      <c r="E8" s="99"/>
      <c r="F8" s="125"/>
      <c r="G8" s="89"/>
      <c r="H8" s="89"/>
      <c r="I8" s="89"/>
    </row>
    <row r="9" spans="1:10">
      <c r="A9" s="61" t="s">
        <v>254</v>
      </c>
      <c r="B9" s="99">
        <v>0</v>
      </c>
      <c r="C9" s="99">
        <v>0</v>
      </c>
      <c r="D9" s="99">
        <v>3</v>
      </c>
      <c r="E9" s="99">
        <v>0</v>
      </c>
      <c r="F9" s="125">
        <f>SUM(B9:E9)</f>
        <v>3</v>
      </c>
      <c r="G9" s="89"/>
      <c r="H9" s="89"/>
      <c r="I9" s="89"/>
    </row>
    <row r="10" spans="1:10">
      <c r="A10" s="61"/>
      <c r="B10" s="99"/>
      <c r="C10" s="99"/>
      <c r="D10" s="99" t="s">
        <v>255</v>
      </c>
      <c r="E10" s="99"/>
      <c r="F10" s="125"/>
      <c r="G10" s="89"/>
      <c r="H10" s="89"/>
      <c r="I10" s="89"/>
    </row>
    <row r="11" spans="1:10" ht="31">
      <c r="A11" s="61" t="s">
        <v>256</v>
      </c>
      <c r="B11" s="99">
        <v>4</v>
      </c>
      <c r="C11" s="99">
        <v>0</v>
      </c>
      <c r="D11" s="99">
        <v>0</v>
      </c>
      <c r="E11" s="99">
        <v>0</v>
      </c>
      <c r="F11" s="125">
        <f>SUM(B11:E11)</f>
        <v>4</v>
      </c>
      <c r="G11" s="89"/>
      <c r="H11" s="89"/>
      <c r="I11" s="89"/>
    </row>
    <row r="12" spans="1:10">
      <c r="A12" s="61"/>
      <c r="B12" s="99" t="s">
        <v>257</v>
      </c>
      <c r="C12" s="99"/>
      <c r="D12" s="99"/>
      <c r="E12" s="99"/>
      <c r="F12" s="125"/>
      <c r="G12" s="89"/>
      <c r="H12" s="89"/>
      <c r="I12" s="89"/>
    </row>
    <row r="13" spans="1:10" ht="32.15" customHeight="1">
      <c r="A13" s="67" t="s">
        <v>13</v>
      </c>
      <c r="B13" s="67"/>
      <c r="C13" s="67"/>
      <c r="D13" s="67"/>
      <c r="E13" s="67"/>
      <c r="F13" s="51">
        <f>(F7+F9+F11)/10*100</f>
        <v>90</v>
      </c>
      <c r="G13" s="51" t="s">
        <v>258</v>
      </c>
      <c r="H13" s="89"/>
      <c r="I13" s="89"/>
    </row>
    <row r="14" spans="1:10" ht="46.5">
      <c r="A14" s="174" t="s">
        <v>259</v>
      </c>
      <c r="B14" s="99"/>
      <c r="C14" s="99"/>
      <c r="D14" s="99"/>
      <c r="E14" s="99"/>
      <c r="F14" s="89"/>
      <c r="G14" s="89"/>
      <c r="H14" s="89"/>
      <c r="I14" s="89"/>
    </row>
    <row r="15" spans="1:10">
      <c r="A15" s="99" t="s">
        <v>260</v>
      </c>
      <c r="B15" s="156"/>
      <c r="C15" s="157" t="s">
        <v>261</v>
      </c>
      <c r="D15" s="99"/>
      <c r="E15" s="99" t="s">
        <v>262</v>
      </c>
      <c r="F15" s="89"/>
      <c r="G15" s="89"/>
      <c r="H15" s="89"/>
      <c r="I15" s="89"/>
    </row>
    <row r="16" spans="1:10">
      <c r="A16" s="48" t="s">
        <v>263</v>
      </c>
      <c r="B16" s="42">
        <v>0.09</v>
      </c>
      <c r="C16" s="48" t="s">
        <v>264</v>
      </c>
      <c r="D16" s="42">
        <v>0.08</v>
      </c>
      <c r="E16" s="48" t="s">
        <v>265</v>
      </c>
      <c r="F16" s="42">
        <v>0.04</v>
      </c>
      <c r="G16" s="99"/>
      <c r="H16" s="156"/>
      <c r="I16" s="89"/>
    </row>
    <row r="17" spans="1:9" ht="30" customHeight="1">
      <c r="A17" s="48" t="s">
        <v>266</v>
      </c>
      <c r="B17" s="42">
        <v>0.06</v>
      </c>
      <c r="C17" s="99"/>
      <c r="D17" s="163">
        <v>0.08</v>
      </c>
      <c r="E17" s="48" t="s">
        <v>267</v>
      </c>
      <c r="F17" s="42">
        <v>0.13</v>
      </c>
      <c r="G17" s="48"/>
      <c r="H17" s="42"/>
      <c r="I17" s="89"/>
    </row>
    <row r="18" spans="1:9">
      <c r="A18" s="48" t="s">
        <v>268</v>
      </c>
      <c r="B18" s="42">
        <v>0.04</v>
      </c>
      <c r="C18" s="48"/>
      <c r="D18" s="89"/>
      <c r="E18" s="172" t="s">
        <v>269</v>
      </c>
      <c r="F18" s="156">
        <v>0.2</v>
      </c>
      <c r="G18" s="48"/>
      <c r="H18" s="42"/>
      <c r="I18" s="89"/>
    </row>
    <row r="19" spans="1:9">
      <c r="A19" s="48" t="s">
        <v>270</v>
      </c>
      <c r="B19" s="42">
        <v>0.03</v>
      </c>
      <c r="C19" s="48"/>
      <c r="D19" s="158"/>
      <c r="E19" s="48" t="s">
        <v>271</v>
      </c>
      <c r="F19" s="42">
        <v>0.04</v>
      </c>
      <c r="G19" s="48"/>
      <c r="H19" s="42"/>
      <c r="I19" s="89"/>
    </row>
    <row r="20" spans="1:9">
      <c r="A20" s="48" t="s">
        <v>272</v>
      </c>
      <c r="B20" s="42">
        <v>0.01</v>
      </c>
      <c r="C20" s="48"/>
      <c r="D20" s="89"/>
      <c r="E20" s="48" t="s">
        <v>273</v>
      </c>
      <c r="F20" s="42">
        <v>0.09</v>
      </c>
      <c r="G20" s="48"/>
      <c r="H20" s="42"/>
      <c r="I20" s="89"/>
    </row>
    <row r="21" spans="1:9">
      <c r="A21" s="48"/>
      <c r="B21" s="159">
        <v>0.23</v>
      </c>
      <c r="C21" s="48"/>
      <c r="D21" s="89"/>
      <c r="E21" s="89" t="s">
        <v>274</v>
      </c>
      <c r="F21" s="160">
        <v>0.01</v>
      </c>
      <c r="G21" s="48"/>
      <c r="H21" s="42"/>
      <c r="I21" s="89"/>
    </row>
    <row r="22" spans="1:9">
      <c r="A22" s="48"/>
      <c r="B22" s="161"/>
      <c r="C22" s="48"/>
      <c r="D22" s="89"/>
      <c r="E22" s="89" t="s">
        <v>275</v>
      </c>
      <c r="F22" s="160">
        <v>0.13</v>
      </c>
      <c r="G22" s="48"/>
      <c r="H22" s="42"/>
      <c r="I22" s="89"/>
    </row>
    <row r="23" spans="1:9">
      <c r="A23" s="89"/>
      <c r="B23" s="89"/>
      <c r="C23" s="89"/>
      <c r="D23" s="89"/>
      <c r="E23" s="48" t="s">
        <v>276</v>
      </c>
      <c r="F23" s="42">
        <v>0.05</v>
      </c>
      <c r="G23" s="89"/>
      <c r="H23" s="89"/>
      <c r="I23" s="89"/>
    </row>
    <row r="24" spans="1:9">
      <c r="A24" s="131"/>
      <c r="B24" s="89"/>
      <c r="C24" s="89"/>
      <c r="D24" s="89"/>
      <c r="E24" s="89"/>
      <c r="F24" s="162">
        <v>69</v>
      </c>
      <c r="G24" s="89"/>
      <c r="H24" s="89"/>
      <c r="I24" s="89"/>
    </row>
    <row r="25" spans="1:9" ht="217">
      <c r="A25" s="89" t="s">
        <v>277</v>
      </c>
      <c r="B25" s="89"/>
      <c r="C25" s="89"/>
      <c r="D25" s="89"/>
      <c r="E25" s="89"/>
      <c r="F25" s="89"/>
      <c r="G25" s="89"/>
      <c r="H25" s="89"/>
      <c r="I25" s="89"/>
    </row>
    <row r="26" spans="1:9">
      <c r="A26" s="89"/>
      <c r="B26" s="89"/>
      <c r="C26" s="89"/>
      <c r="D26" s="89"/>
      <c r="E26" s="89"/>
      <c r="F26" s="89"/>
      <c r="G26" s="89"/>
      <c r="H26" s="89"/>
      <c r="I26" s="89"/>
    </row>
    <row r="27" spans="1:9">
      <c r="A27" s="89"/>
      <c r="B27" s="89"/>
      <c r="C27" s="89"/>
      <c r="D27" s="89"/>
      <c r="E27" s="89"/>
      <c r="F27" s="89"/>
      <c r="G27" s="89"/>
      <c r="H27" s="89"/>
      <c r="I27" s="89"/>
    </row>
    <row r="28" spans="1:9">
      <c r="A28" s="89"/>
      <c r="B28" s="89"/>
      <c r="C28" s="89"/>
      <c r="D28" s="89"/>
      <c r="E28" s="89"/>
      <c r="F28" s="89"/>
      <c r="G28" s="89"/>
      <c r="H28" s="89"/>
      <c r="I28" s="89"/>
    </row>
    <row r="29" spans="1:9">
      <c r="A29" s="89"/>
      <c r="B29" s="89"/>
      <c r="C29" s="89"/>
      <c r="D29" s="89"/>
      <c r="E29" s="89"/>
      <c r="F29" s="89" t="s">
        <v>51</v>
      </c>
      <c r="G29" s="89"/>
      <c r="H29" s="89"/>
      <c r="I29" s="89"/>
    </row>
    <row r="30" spans="1:9">
      <c r="A30" s="89"/>
      <c r="B30" s="89"/>
      <c r="C30" s="89"/>
      <c r="D30" s="89"/>
      <c r="E30" s="89"/>
      <c r="F30" s="89"/>
      <c r="G30" s="89"/>
      <c r="H30" s="89"/>
      <c r="I30" s="89"/>
    </row>
    <row r="31" spans="1:9">
      <c r="A31" s="89"/>
      <c r="B31" s="89"/>
      <c r="C31" s="89"/>
      <c r="D31" s="89"/>
      <c r="E31" s="89"/>
      <c r="F31" s="89"/>
      <c r="G31" s="89"/>
      <c r="H31" s="89"/>
      <c r="I31" s="89"/>
    </row>
    <row r="32" spans="1:9">
      <c r="A32" s="89"/>
      <c r="B32" s="89"/>
      <c r="C32" s="89"/>
      <c r="D32" s="89"/>
      <c r="E32" s="89"/>
      <c r="F32" s="89"/>
      <c r="G32" s="89"/>
      <c r="H32" s="89"/>
      <c r="I32" s="89"/>
    </row>
    <row r="33" spans="1:9">
      <c r="A33" s="89"/>
      <c r="B33" s="89"/>
      <c r="C33" s="89"/>
      <c r="D33" s="89"/>
      <c r="E33" s="89"/>
      <c r="F33" s="89"/>
      <c r="G33" s="89"/>
      <c r="H33" s="89"/>
      <c r="I33" s="89"/>
    </row>
  </sheetData>
  <mergeCells count="7">
    <mergeCell ref="B1:E1"/>
    <mergeCell ref="E2:E5"/>
    <mergeCell ref="F2:F6"/>
    <mergeCell ref="A2:A5"/>
    <mergeCell ref="B2:B5"/>
    <mergeCell ref="C2:C5"/>
    <mergeCell ref="D2:D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I17"/>
  <sheetViews>
    <sheetView workbookViewId="0">
      <selection activeCell="A15" sqref="A15:D15"/>
    </sheetView>
  </sheetViews>
  <sheetFormatPr defaultColWidth="10.83203125" defaultRowHeight="15.5"/>
  <cols>
    <col min="1" max="1" width="32.33203125" style="1" customWidth="1"/>
    <col min="2" max="2" width="31.33203125" style="1" customWidth="1"/>
    <col min="3" max="3" width="29.83203125" style="1" customWidth="1"/>
    <col min="4" max="4" width="30.83203125" style="1" customWidth="1"/>
    <col min="5" max="5" width="15" style="1" customWidth="1"/>
    <col min="6" max="6" width="12.58203125" style="1" customWidth="1"/>
    <col min="7" max="16384" width="10.83203125" style="1"/>
  </cols>
  <sheetData>
    <row r="1" spans="1:9">
      <c r="A1" s="3"/>
      <c r="B1" s="202" t="s">
        <v>246</v>
      </c>
      <c r="C1" s="202"/>
      <c r="D1" s="202"/>
    </row>
    <row r="2" spans="1:9">
      <c r="A2" s="198" t="s">
        <v>278</v>
      </c>
      <c r="B2" s="212" t="s">
        <v>279</v>
      </c>
      <c r="C2" s="212" t="s">
        <v>280</v>
      </c>
      <c r="D2" s="212" t="s">
        <v>281</v>
      </c>
      <c r="E2" s="225" t="s">
        <v>282</v>
      </c>
      <c r="F2" s="226" t="s">
        <v>13</v>
      </c>
    </row>
    <row r="3" spans="1:9">
      <c r="A3" s="198"/>
      <c r="B3" s="212"/>
      <c r="C3" s="212"/>
      <c r="D3" s="224"/>
      <c r="E3" s="225"/>
      <c r="F3" s="226"/>
      <c r="G3" s="58"/>
      <c r="H3" s="58"/>
      <c r="I3" s="58"/>
    </row>
    <row r="4" spans="1:9">
      <c r="A4" s="198"/>
      <c r="B4" s="212"/>
      <c r="C4" s="212"/>
      <c r="D4" s="224"/>
      <c r="E4" s="225"/>
      <c r="F4" s="226"/>
    </row>
    <row r="5" spans="1:9" ht="49" customHeight="1">
      <c r="A5" s="198"/>
      <c r="B5" s="212"/>
      <c r="C5" s="212"/>
      <c r="D5" s="224"/>
      <c r="E5" s="225"/>
      <c r="F5" s="226"/>
    </row>
    <row r="6" spans="1:9" ht="17.149999999999999" customHeight="1">
      <c r="A6" s="11"/>
      <c r="B6" s="30"/>
      <c r="C6" s="30"/>
      <c r="D6" s="28"/>
      <c r="E6" s="225"/>
      <c r="F6" s="2"/>
    </row>
    <row r="7" spans="1:9">
      <c r="A7" s="59" t="s">
        <v>283</v>
      </c>
      <c r="B7" s="60">
        <v>0</v>
      </c>
      <c r="C7" s="60">
        <v>0</v>
      </c>
      <c r="D7" s="60">
        <v>0</v>
      </c>
      <c r="E7" s="69">
        <v>0.45</v>
      </c>
      <c r="F7" s="2">
        <f>SUM(B7:D7)*E7</f>
        <v>0</v>
      </c>
    </row>
    <row r="8" spans="1:9">
      <c r="A8" s="59"/>
      <c r="B8" s="60"/>
      <c r="C8" s="60"/>
      <c r="D8" s="60"/>
      <c r="E8" s="70"/>
      <c r="F8" s="2"/>
    </row>
    <row r="9" spans="1:9">
      <c r="A9" s="59" t="s">
        <v>284</v>
      </c>
      <c r="B9" s="60">
        <v>0</v>
      </c>
      <c r="C9" s="60">
        <v>0</v>
      </c>
      <c r="D9" s="60">
        <v>0</v>
      </c>
      <c r="E9" s="69">
        <v>0.3</v>
      </c>
      <c r="F9" s="2">
        <f>SUM(B9:D9)*E9</f>
        <v>0</v>
      </c>
    </row>
    <row r="10" spans="1:9">
      <c r="A10" s="59"/>
      <c r="B10" s="60"/>
      <c r="C10" s="60"/>
      <c r="D10" s="60"/>
      <c r="E10" s="70"/>
      <c r="F10" s="2"/>
    </row>
    <row r="11" spans="1:9">
      <c r="A11" s="61" t="s">
        <v>285</v>
      </c>
      <c r="B11" s="60">
        <v>0</v>
      </c>
      <c r="C11" s="60">
        <v>0</v>
      </c>
      <c r="D11" s="60">
        <v>0</v>
      </c>
      <c r="E11" s="69">
        <v>0.25</v>
      </c>
      <c r="F11" s="2">
        <f>SUM(B11:D11)*E11</f>
        <v>0</v>
      </c>
    </row>
    <row r="12" spans="1:9">
      <c r="A12" s="59"/>
      <c r="B12" s="60"/>
      <c r="C12" s="60"/>
      <c r="D12" s="60"/>
      <c r="E12" s="70"/>
      <c r="F12" s="2"/>
    </row>
    <row r="13" spans="1:9" ht="32.15" customHeight="1">
      <c r="A13" s="67" t="s">
        <v>13</v>
      </c>
      <c r="B13" s="68"/>
      <c r="C13" s="68"/>
      <c r="D13" s="68"/>
      <c r="E13" s="25"/>
      <c r="F13" s="39">
        <f>(F7+F9+F11)*10</f>
        <v>0</v>
      </c>
    </row>
    <row r="14" spans="1:9">
      <c r="A14" s="60"/>
      <c r="B14" s="60"/>
      <c r="C14" s="60"/>
      <c r="D14" s="60"/>
    </row>
    <row r="15" spans="1:9" ht="78" customHeight="1">
      <c r="A15" s="221" t="s">
        <v>286</v>
      </c>
      <c r="B15" s="222"/>
      <c r="C15" s="222"/>
      <c r="D15" s="223"/>
    </row>
    <row r="16" spans="1:9">
      <c r="A16" s="60"/>
      <c r="B16" s="60"/>
      <c r="C16" s="60"/>
      <c r="D16" s="60"/>
    </row>
    <row r="17" spans="5:6" ht="30" customHeight="1">
      <c r="E17" s="26"/>
      <c r="F17" s="48"/>
    </row>
  </sheetData>
  <mergeCells count="8">
    <mergeCell ref="A15:D15"/>
    <mergeCell ref="D2:D5"/>
    <mergeCell ref="E2:E6"/>
    <mergeCell ref="F2:F5"/>
    <mergeCell ref="B1:D1"/>
    <mergeCell ref="A2:A5"/>
    <mergeCell ref="B2:B5"/>
    <mergeCell ref="C2:C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J26"/>
  <sheetViews>
    <sheetView topLeftCell="A13" zoomScale="80" zoomScaleNormal="80" workbookViewId="0">
      <selection activeCell="G22" sqref="G22"/>
    </sheetView>
  </sheetViews>
  <sheetFormatPr defaultColWidth="10.83203125" defaultRowHeight="15.5"/>
  <cols>
    <col min="1" max="1" width="30.83203125" style="1" customWidth="1"/>
    <col min="2" max="2" width="31.33203125" style="1" customWidth="1"/>
    <col min="3" max="3" width="29.83203125" style="1" customWidth="1"/>
    <col min="4" max="5" width="29.58203125" style="1" customWidth="1"/>
    <col min="6" max="6" width="15" style="1" customWidth="1"/>
    <col min="7" max="7" width="17.08203125" style="1" customWidth="1"/>
    <col min="8" max="8" width="16.5" style="1" customWidth="1"/>
    <col min="9" max="16384" width="10.83203125" style="1"/>
  </cols>
  <sheetData>
    <row r="1" spans="1:10">
      <c r="A1" s="3"/>
      <c r="B1" s="202" t="s">
        <v>287</v>
      </c>
      <c r="C1" s="202"/>
      <c r="D1" s="202"/>
      <c r="E1" s="202"/>
    </row>
    <row r="2" spans="1:10">
      <c r="A2" s="198" t="s">
        <v>278</v>
      </c>
      <c r="B2" s="212" t="s">
        <v>248</v>
      </c>
      <c r="C2" s="212" t="s">
        <v>249</v>
      </c>
      <c r="D2" s="212" t="s">
        <v>288</v>
      </c>
      <c r="E2" s="212" t="s">
        <v>251</v>
      </c>
      <c r="F2" s="228" t="s">
        <v>289</v>
      </c>
      <c r="G2" s="226" t="s">
        <v>13</v>
      </c>
    </row>
    <row r="3" spans="1:10">
      <c r="A3" s="198"/>
      <c r="B3" s="212"/>
      <c r="C3" s="212"/>
      <c r="D3" s="224"/>
      <c r="E3" s="212"/>
      <c r="F3" s="228"/>
      <c r="G3" s="226"/>
      <c r="H3" s="58"/>
      <c r="I3" s="58"/>
      <c r="J3" s="58"/>
    </row>
    <row r="4" spans="1:10">
      <c r="A4" s="198"/>
      <c r="B4" s="212"/>
      <c r="C4" s="212"/>
      <c r="D4" s="224"/>
      <c r="E4" s="212"/>
      <c r="F4" s="228"/>
      <c r="G4" s="226"/>
    </row>
    <row r="5" spans="1:10" ht="49" customHeight="1">
      <c r="A5" s="198"/>
      <c r="B5" s="212"/>
      <c r="C5" s="212"/>
      <c r="D5" s="224"/>
      <c r="E5" s="212"/>
      <c r="F5" s="228"/>
      <c r="G5" s="226"/>
    </row>
    <row r="6" spans="1:10" ht="17.149999999999999" customHeight="1">
      <c r="A6" s="11"/>
      <c r="B6" s="30"/>
      <c r="C6" s="30"/>
      <c r="D6" s="28"/>
      <c r="E6" s="28"/>
      <c r="F6" s="228"/>
    </row>
    <row r="7" spans="1:10">
      <c r="A7" s="59" t="s">
        <v>290</v>
      </c>
      <c r="B7" s="60">
        <v>0</v>
      </c>
      <c r="C7" s="60">
        <v>0</v>
      </c>
      <c r="D7" s="60">
        <v>5</v>
      </c>
      <c r="E7" s="60">
        <v>0</v>
      </c>
      <c r="F7" s="71">
        <v>0.2</v>
      </c>
      <c r="G7" s="1">
        <f>SUM(B7:E7)*F7</f>
        <v>1</v>
      </c>
    </row>
    <row r="8" spans="1:10" ht="31">
      <c r="A8" s="59"/>
      <c r="B8" s="60"/>
      <c r="C8" s="60"/>
      <c r="D8" s="99" t="s">
        <v>291</v>
      </c>
      <c r="E8" s="60"/>
      <c r="F8" s="72"/>
    </row>
    <row r="9" spans="1:10">
      <c r="A9" s="59" t="s">
        <v>292</v>
      </c>
      <c r="B9" s="60">
        <v>4</v>
      </c>
      <c r="C9" s="60">
        <v>0</v>
      </c>
      <c r="D9" s="60">
        <v>0</v>
      </c>
      <c r="E9" s="60">
        <v>0</v>
      </c>
      <c r="F9" s="71">
        <v>0.1</v>
      </c>
      <c r="G9" s="1">
        <f t="shared" ref="G9:G21" si="0">SUM(B9:E9)*F9</f>
        <v>0.4</v>
      </c>
    </row>
    <row r="10" spans="1:10" ht="108.5">
      <c r="A10" s="61"/>
      <c r="B10" s="99" t="s">
        <v>293</v>
      </c>
      <c r="C10" s="60"/>
      <c r="D10" s="60"/>
      <c r="E10" s="60"/>
      <c r="F10" s="72"/>
    </row>
    <row r="11" spans="1:10">
      <c r="A11" s="61" t="s">
        <v>294</v>
      </c>
      <c r="B11" s="60">
        <v>0</v>
      </c>
      <c r="C11" s="60">
        <v>0</v>
      </c>
      <c r="D11" s="60">
        <v>1</v>
      </c>
      <c r="E11" s="60">
        <v>0</v>
      </c>
      <c r="F11" s="71">
        <v>0.05</v>
      </c>
      <c r="G11" s="1">
        <f t="shared" si="0"/>
        <v>0.05</v>
      </c>
    </row>
    <row r="12" spans="1:10">
      <c r="A12" s="59"/>
      <c r="B12" s="60"/>
      <c r="C12" s="60"/>
      <c r="D12" s="91" t="s">
        <v>295</v>
      </c>
      <c r="E12" s="60"/>
      <c r="F12" s="72"/>
    </row>
    <row r="13" spans="1:10" ht="46.5">
      <c r="A13" s="61" t="s">
        <v>296</v>
      </c>
      <c r="B13" s="60">
        <v>0</v>
      </c>
      <c r="C13" s="60">
        <v>0</v>
      </c>
      <c r="D13" s="60">
        <v>0</v>
      </c>
      <c r="E13" s="60">
        <v>0</v>
      </c>
      <c r="F13" s="71">
        <v>0.25</v>
      </c>
      <c r="G13" s="1">
        <f t="shared" si="0"/>
        <v>0</v>
      </c>
    </row>
    <row r="14" spans="1:10">
      <c r="A14" s="59"/>
      <c r="B14" s="60"/>
      <c r="C14" s="60"/>
      <c r="D14" s="60"/>
      <c r="E14" s="60"/>
      <c r="F14" s="72"/>
    </row>
    <row r="15" spans="1:10">
      <c r="A15" s="59" t="s">
        <v>297</v>
      </c>
      <c r="B15" s="60">
        <v>0</v>
      </c>
      <c r="C15" s="60">
        <v>0</v>
      </c>
      <c r="D15" s="60">
        <v>0</v>
      </c>
      <c r="E15" s="60">
        <v>0</v>
      </c>
      <c r="F15" s="71">
        <v>0.1</v>
      </c>
      <c r="G15" s="1">
        <f t="shared" si="0"/>
        <v>0</v>
      </c>
    </row>
    <row r="16" spans="1:10" ht="54" customHeight="1">
      <c r="A16" s="59"/>
      <c r="B16" s="221" t="s">
        <v>298</v>
      </c>
      <c r="C16" s="222"/>
      <c r="D16" s="222"/>
      <c r="E16" s="223"/>
      <c r="F16" s="72"/>
    </row>
    <row r="17" spans="1:8" ht="31">
      <c r="A17" s="61" t="s">
        <v>299</v>
      </c>
      <c r="B17" s="60">
        <v>0</v>
      </c>
      <c r="C17" s="60">
        <v>0</v>
      </c>
      <c r="D17" s="60">
        <v>0</v>
      </c>
      <c r="E17" s="60">
        <v>0</v>
      </c>
      <c r="F17" s="71">
        <v>0.05</v>
      </c>
      <c r="G17" s="1">
        <f t="shared" si="0"/>
        <v>0</v>
      </c>
    </row>
    <row r="18" spans="1:8">
      <c r="A18" s="59"/>
      <c r="B18" s="60"/>
      <c r="C18" s="60"/>
      <c r="D18" s="60"/>
      <c r="E18" s="60"/>
      <c r="F18" s="72"/>
    </row>
    <row r="19" spans="1:8" ht="46.5">
      <c r="A19" s="61" t="s">
        <v>300</v>
      </c>
      <c r="B19" s="60">
        <v>0</v>
      </c>
      <c r="C19" s="60">
        <v>0</v>
      </c>
      <c r="D19" s="60">
        <v>0</v>
      </c>
      <c r="E19" s="60">
        <v>0</v>
      </c>
      <c r="F19" s="71">
        <v>0.1</v>
      </c>
      <c r="G19" s="1">
        <f t="shared" si="0"/>
        <v>0</v>
      </c>
    </row>
    <row r="20" spans="1:8">
      <c r="A20" s="59"/>
      <c r="B20" s="60"/>
      <c r="C20" s="60"/>
      <c r="D20" s="60"/>
      <c r="E20" s="60"/>
      <c r="F20" s="72"/>
    </row>
    <row r="21" spans="1:8" ht="46.5">
      <c r="A21" s="61" t="s">
        <v>301</v>
      </c>
      <c r="B21" s="60">
        <v>0</v>
      </c>
      <c r="C21" s="60">
        <v>0</v>
      </c>
      <c r="D21" s="60">
        <v>0</v>
      </c>
      <c r="E21" s="60">
        <v>0</v>
      </c>
      <c r="F21" s="71">
        <v>0.15</v>
      </c>
      <c r="G21" s="1">
        <f t="shared" si="0"/>
        <v>0</v>
      </c>
    </row>
    <row r="22" spans="1:8" ht="30" customHeight="1">
      <c r="A22" s="56"/>
      <c r="B22" s="56"/>
      <c r="C22" s="56"/>
      <c r="D22" s="56"/>
      <c r="E22" s="56"/>
      <c r="F22" s="56"/>
      <c r="G22" s="39">
        <f>SUM(G7:G21)/5*100</f>
        <v>28.999999999999996</v>
      </c>
      <c r="H22" s="39" t="s">
        <v>302</v>
      </c>
    </row>
    <row r="24" spans="1:8" ht="15.65" customHeight="1">
      <c r="A24" s="227" t="s">
        <v>303</v>
      </c>
      <c r="B24" s="227"/>
      <c r="C24" s="227"/>
      <c r="D24" s="227"/>
      <c r="E24" s="227"/>
    </row>
    <row r="25" spans="1:8">
      <c r="A25" s="89"/>
      <c r="C25" s="57"/>
    </row>
    <row r="26" spans="1:8">
      <c r="A26" s="89"/>
    </row>
  </sheetData>
  <mergeCells count="10">
    <mergeCell ref="B16:E16"/>
    <mergeCell ref="A24:E24"/>
    <mergeCell ref="F2:F6"/>
    <mergeCell ref="G2:G5"/>
    <mergeCell ref="B1:E1"/>
    <mergeCell ref="A2:A5"/>
    <mergeCell ref="B2:B5"/>
    <mergeCell ref="C2:C5"/>
    <mergeCell ref="D2:D5"/>
    <mergeCell ref="E2:E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28"/>
  <sheetViews>
    <sheetView topLeftCell="A23" zoomScale="80" zoomScaleNormal="80" workbookViewId="0">
      <pane xSplit="1" topLeftCell="B1" activePane="topRight" state="frozen"/>
      <selection pane="topRight" activeCell="H25" sqref="H25"/>
    </sheetView>
  </sheetViews>
  <sheetFormatPr defaultColWidth="10.83203125" defaultRowHeight="15.5"/>
  <cols>
    <col min="1" max="1" width="84.08203125" style="26" customWidth="1"/>
    <col min="2" max="2" width="26.83203125" style="26" customWidth="1"/>
    <col min="3" max="3" width="26.58203125" style="26" customWidth="1"/>
    <col min="4" max="4" width="21.5" style="26" customWidth="1"/>
    <col min="5" max="5" width="21.83203125" style="26" customWidth="1"/>
    <col min="6" max="6" width="15.33203125" style="26" customWidth="1"/>
    <col min="7" max="7" width="15.5" style="26" customWidth="1"/>
    <col min="8" max="8" width="21.83203125" style="26" customWidth="1"/>
    <col min="9" max="16384" width="10.83203125" style="26"/>
  </cols>
  <sheetData>
    <row r="1" spans="1:7">
      <c r="A1" s="11"/>
      <c r="B1" s="202" t="s">
        <v>304</v>
      </c>
      <c r="C1" s="202"/>
      <c r="D1" s="202"/>
      <c r="E1" s="24"/>
      <c r="F1" s="24"/>
      <c r="G1" s="24"/>
    </row>
    <row r="2" spans="1:7">
      <c r="A2" s="198" t="s">
        <v>305</v>
      </c>
      <c r="B2" s="195" t="s">
        <v>306</v>
      </c>
      <c r="C2" s="195" t="s">
        <v>307</v>
      </c>
      <c r="D2" s="195" t="s">
        <v>308</v>
      </c>
      <c r="E2" s="202" t="s">
        <v>13</v>
      </c>
      <c r="F2" s="198" t="s">
        <v>14</v>
      </c>
      <c r="G2" s="198" t="s">
        <v>309</v>
      </c>
    </row>
    <row r="3" spans="1:7">
      <c r="A3" s="198"/>
      <c r="B3" s="235"/>
      <c r="C3" s="235"/>
      <c r="D3" s="235"/>
      <c r="E3" s="202"/>
      <c r="F3" s="198"/>
      <c r="G3" s="198"/>
    </row>
    <row r="4" spans="1:7">
      <c r="A4" s="198"/>
      <c r="B4" s="235"/>
      <c r="C4" s="235"/>
      <c r="D4" s="235"/>
      <c r="E4" s="202"/>
      <c r="F4" s="198"/>
      <c r="G4" s="198"/>
    </row>
    <row r="5" spans="1:7">
      <c r="A5" s="198"/>
      <c r="B5" s="235"/>
      <c r="C5" s="235"/>
      <c r="D5" s="235"/>
      <c r="E5" s="202"/>
      <c r="F5" s="198"/>
      <c r="G5" s="198"/>
    </row>
    <row r="6" spans="1:7">
      <c r="A6" s="38" t="s">
        <v>310</v>
      </c>
      <c r="B6" s="36">
        <v>0</v>
      </c>
      <c r="C6" s="36">
        <v>6</v>
      </c>
      <c r="D6" s="36">
        <v>0</v>
      </c>
      <c r="E6" s="34">
        <f>SUM(B6:D6)</f>
        <v>6</v>
      </c>
      <c r="F6" s="28">
        <v>0.15</v>
      </c>
      <c r="G6" s="34">
        <f>(B6*F6)+(C6*F6)+(D6*F6)</f>
        <v>0.89999999999999991</v>
      </c>
    </row>
    <row r="7" spans="1:7" ht="46.5">
      <c r="A7" s="38"/>
      <c r="B7" s="36"/>
      <c r="C7" s="78" t="s">
        <v>311</v>
      </c>
      <c r="D7" s="36"/>
      <c r="E7" s="34"/>
      <c r="F7" s="25"/>
      <c r="G7" s="34"/>
    </row>
    <row r="8" spans="1:7">
      <c r="A8" s="38" t="s">
        <v>312</v>
      </c>
      <c r="B8" s="37">
        <v>0</v>
      </c>
      <c r="C8" s="37">
        <v>2</v>
      </c>
      <c r="D8" s="37">
        <v>0</v>
      </c>
      <c r="E8" s="34">
        <f t="shared" ref="E8:E24" si="0">SUM(B8:D8)</f>
        <v>2</v>
      </c>
      <c r="F8" s="29">
        <v>7.4999999999999997E-2</v>
      </c>
      <c r="G8" s="34">
        <f t="shared" ref="G8:G24" si="1">(B8*F8)+(C8*F8)+(D8*F8)</f>
        <v>0.15</v>
      </c>
    </row>
    <row r="9" spans="1:7" ht="23.15" customHeight="1">
      <c r="A9" s="38"/>
      <c r="B9" s="229" t="s">
        <v>313</v>
      </c>
      <c r="C9" s="230"/>
      <c r="D9" s="231"/>
      <c r="E9" s="34"/>
      <c r="F9" s="25"/>
      <c r="G9" s="34"/>
    </row>
    <row r="10" spans="1:7">
      <c r="A10" s="38" t="s">
        <v>314</v>
      </c>
      <c r="B10" s="36">
        <v>0</v>
      </c>
      <c r="C10" s="36">
        <v>0</v>
      </c>
      <c r="D10" s="36">
        <v>0</v>
      </c>
      <c r="E10" s="34">
        <f t="shared" si="0"/>
        <v>0</v>
      </c>
      <c r="F10" s="29">
        <v>7.4999999999999997E-2</v>
      </c>
      <c r="G10" s="34">
        <f t="shared" si="1"/>
        <v>0</v>
      </c>
    </row>
    <row r="11" spans="1:7">
      <c r="A11" s="38"/>
      <c r="B11" s="232" t="s">
        <v>315</v>
      </c>
      <c r="C11" s="233"/>
      <c r="D11" s="234"/>
      <c r="E11" s="34"/>
      <c r="F11" s="25"/>
      <c r="G11" s="34"/>
    </row>
    <row r="12" spans="1:7" ht="31">
      <c r="A12" s="38" t="s">
        <v>316</v>
      </c>
      <c r="B12" s="37">
        <v>0</v>
      </c>
      <c r="C12" s="37">
        <v>0</v>
      </c>
      <c r="D12" s="37">
        <v>0</v>
      </c>
      <c r="E12" s="34">
        <f t="shared" si="0"/>
        <v>0</v>
      </c>
      <c r="F12" s="30">
        <v>0.15</v>
      </c>
      <c r="G12" s="34">
        <f t="shared" si="1"/>
        <v>0</v>
      </c>
    </row>
    <row r="13" spans="1:7">
      <c r="A13" s="38"/>
      <c r="B13" s="229" t="s">
        <v>315</v>
      </c>
      <c r="C13" s="230"/>
      <c r="D13" s="231"/>
      <c r="E13" s="34"/>
      <c r="F13" s="31"/>
      <c r="G13" s="34"/>
    </row>
    <row r="14" spans="1:7" ht="31">
      <c r="A14" s="38" t="s">
        <v>317</v>
      </c>
      <c r="B14" s="36">
        <v>0</v>
      </c>
      <c r="C14" s="36">
        <v>0</v>
      </c>
      <c r="D14" s="36">
        <v>0</v>
      </c>
      <c r="E14" s="34">
        <f t="shared" si="0"/>
        <v>0</v>
      </c>
      <c r="F14" s="30">
        <v>0.1</v>
      </c>
      <c r="G14" s="34">
        <f t="shared" si="1"/>
        <v>0</v>
      </c>
    </row>
    <row r="15" spans="1:7">
      <c r="A15" s="38"/>
      <c r="B15" s="232" t="s">
        <v>315</v>
      </c>
      <c r="C15" s="233"/>
      <c r="D15" s="234"/>
      <c r="E15" s="34"/>
      <c r="F15" s="31"/>
      <c r="G15" s="34"/>
    </row>
    <row r="16" spans="1:7">
      <c r="A16" s="38" t="s">
        <v>318</v>
      </c>
      <c r="B16" s="37">
        <v>0</v>
      </c>
      <c r="C16" s="37">
        <v>0</v>
      </c>
      <c r="D16" s="37">
        <v>0</v>
      </c>
      <c r="E16" s="34">
        <f t="shared" si="0"/>
        <v>0</v>
      </c>
      <c r="F16" s="30">
        <v>0.1</v>
      </c>
      <c r="G16" s="34">
        <f t="shared" si="1"/>
        <v>0</v>
      </c>
    </row>
    <row r="17" spans="1:8">
      <c r="A17" s="38"/>
      <c r="B17" s="185" t="s">
        <v>315</v>
      </c>
      <c r="C17" s="186"/>
      <c r="D17" s="187"/>
      <c r="E17" s="34"/>
      <c r="F17" s="31"/>
      <c r="G17" s="34"/>
    </row>
    <row r="18" spans="1:8">
      <c r="A18" s="38" t="s">
        <v>319</v>
      </c>
      <c r="B18" s="75">
        <v>0</v>
      </c>
      <c r="C18" s="36">
        <v>0</v>
      </c>
      <c r="D18" s="36">
        <v>0</v>
      </c>
      <c r="E18" s="34">
        <f t="shared" si="0"/>
        <v>0</v>
      </c>
      <c r="F18" s="30">
        <v>0.1</v>
      </c>
      <c r="G18" s="34">
        <f t="shared" si="1"/>
        <v>0</v>
      </c>
    </row>
    <row r="19" spans="1:8">
      <c r="A19" s="38"/>
      <c r="B19" s="232" t="s">
        <v>315</v>
      </c>
      <c r="C19" s="233"/>
      <c r="D19" s="234"/>
      <c r="E19" s="34"/>
      <c r="F19" s="25"/>
      <c r="G19" s="34"/>
    </row>
    <row r="20" spans="1:8">
      <c r="A20" s="38" t="s">
        <v>320</v>
      </c>
      <c r="B20" s="37">
        <v>0</v>
      </c>
      <c r="C20" s="37">
        <v>0</v>
      </c>
      <c r="D20" s="37">
        <v>0</v>
      </c>
      <c r="E20" s="34">
        <f t="shared" si="0"/>
        <v>0</v>
      </c>
      <c r="F20" s="30">
        <v>0.1</v>
      </c>
      <c r="G20" s="34">
        <f t="shared" si="1"/>
        <v>0</v>
      </c>
    </row>
    <row r="21" spans="1:8">
      <c r="A21" s="38"/>
      <c r="B21" s="229" t="s">
        <v>315</v>
      </c>
      <c r="C21" s="230"/>
      <c r="D21" s="231"/>
      <c r="E21" s="34"/>
      <c r="F21" s="25"/>
      <c r="G21" s="34"/>
    </row>
    <row r="22" spans="1:8" ht="31">
      <c r="A22" s="38" t="s">
        <v>321</v>
      </c>
      <c r="B22" s="36">
        <v>0</v>
      </c>
      <c r="C22" s="36">
        <v>3</v>
      </c>
      <c r="D22" s="36">
        <v>0</v>
      </c>
      <c r="E22" s="34">
        <f t="shared" si="0"/>
        <v>3</v>
      </c>
      <c r="F22" s="30">
        <v>0.08</v>
      </c>
      <c r="G22" s="34">
        <f t="shared" si="1"/>
        <v>0.24</v>
      </c>
    </row>
    <row r="23" spans="1:8" ht="170.5">
      <c r="A23" s="175"/>
      <c r="B23" s="36"/>
      <c r="C23" s="78" t="s">
        <v>322</v>
      </c>
      <c r="D23" s="36"/>
      <c r="E23" s="34"/>
      <c r="F23" s="25"/>
      <c r="G23" s="34"/>
    </row>
    <row r="24" spans="1:8" ht="31">
      <c r="A24" s="38" t="s">
        <v>323</v>
      </c>
      <c r="B24" s="37">
        <v>0</v>
      </c>
      <c r="C24" s="37">
        <v>0</v>
      </c>
      <c r="D24" s="37">
        <v>0</v>
      </c>
      <c r="E24" s="34">
        <f t="shared" si="0"/>
        <v>0</v>
      </c>
      <c r="F24" s="30">
        <v>7.0000000000000007E-2</v>
      </c>
      <c r="G24" s="34">
        <f t="shared" si="1"/>
        <v>0</v>
      </c>
    </row>
    <row r="25" spans="1:8" ht="16" customHeight="1">
      <c r="A25" s="38"/>
      <c r="B25" s="37"/>
      <c r="C25" s="37"/>
      <c r="D25" s="37"/>
      <c r="E25" s="34"/>
      <c r="F25" s="32">
        <f>SUM(F6,F8,F10,F12,F14,F16,F18,F20,F22,F24)</f>
        <v>0.99999999999999978</v>
      </c>
      <c r="G25" s="39">
        <f>SUM(G6:G24)*10</f>
        <v>12.899999999999999</v>
      </c>
      <c r="H25" s="39" t="s">
        <v>324</v>
      </c>
    </row>
    <row r="26" spans="1:8">
      <c r="A26" s="48"/>
      <c r="B26" s="34">
        <f>SUM(B6:B25)</f>
        <v>0</v>
      </c>
      <c r="C26" s="34">
        <f>SUM(C6:C25)</f>
        <v>11</v>
      </c>
      <c r="D26" s="34">
        <f>SUM(D6:D25)</f>
        <v>0</v>
      </c>
    </row>
    <row r="27" spans="1:8">
      <c r="A27" s="48"/>
    </row>
    <row r="28" spans="1:8">
      <c r="A28" s="48"/>
    </row>
  </sheetData>
  <mergeCells count="15">
    <mergeCell ref="F2:F5"/>
    <mergeCell ref="G2:G5"/>
    <mergeCell ref="B1:D1"/>
    <mergeCell ref="A2:A5"/>
    <mergeCell ref="B2:B5"/>
    <mergeCell ref="C2:C5"/>
    <mergeCell ref="D2:D5"/>
    <mergeCell ref="E2:E5"/>
    <mergeCell ref="B21:D21"/>
    <mergeCell ref="B9:D9"/>
    <mergeCell ref="B11:D11"/>
    <mergeCell ref="B13:D13"/>
    <mergeCell ref="B15:D15"/>
    <mergeCell ref="B19:D19"/>
    <mergeCell ref="B17:D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H25"/>
  <sheetViews>
    <sheetView topLeftCell="A5" zoomScale="80" zoomScaleNormal="80" workbookViewId="0">
      <pane xSplit="1" topLeftCell="B1" activePane="topRight" state="frozen"/>
      <selection pane="topRight" activeCell="B7" sqref="B7"/>
    </sheetView>
  </sheetViews>
  <sheetFormatPr defaultColWidth="10.83203125" defaultRowHeight="15.5"/>
  <cols>
    <col min="1" max="1" width="98.08203125" style="26" customWidth="1"/>
    <col min="2" max="4" width="25" style="26" customWidth="1"/>
    <col min="5" max="5" width="21.83203125" style="26" customWidth="1"/>
    <col min="6" max="6" width="15.33203125" style="26" customWidth="1"/>
    <col min="7" max="7" width="17.83203125" style="26" customWidth="1"/>
    <col min="8" max="8" width="32.33203125" style="26" customWidth="1"/>
    <col min="9" max="16384" width="10.83203125" style="26"/>
  </cols>
  <sheetData>
    <row r="1" spans="1:7">
      <c r="A1" s="24"/>
      <c r="B1" s="202" t="s">
        <v>325</v>
      </c>
      <c r="C1" s="202"/>
      <c r="D1" s="202"/>
      <c r="E1" s="24"/>
      <c r="F1" s="24"/>
      <c r="G1" s="24"/>
    </row>
    <row r="2" spans="1:7" ht="16" customHeight="1">
      <c r="A2" s="202" t="s">
        <v>326</v>
      </c>
      <c r="B2" s="195" t="s">
        <v>327</v>
      </c>
      <c r="C2" s="195" t="s">
        <v>328</v>
      </c>
      <c r="D2" s="195" t="s">
        <v>329</v>
      </c>
      <c r="E2" s="202" t="s">
        <v>13</v>
      </c>
      <c r="F2" s="198" t="s">
        <v>14</v>
      </c>
      <c r="G2" s="198" t="s">
        <v>309</v>
      </c>
    </row>
    <row r="3" spans="1:7" ht="15.65" customHeight="1">
      <c r="A3" s="202"/>
      <c r="B3" s="235"/>
      <c r="C3" s="195"/>
      <c r="D3" s="235"/>
      <c r="E3" s="202"/>
      <c r="F3" s="198"/>
      <c r="G3" s="198"/>
    </row>
    <row r="4" spans="1:7" ht="15.65" customHeight="1">
      <c r="A4" s="202"/>
      <c r="B4" s="235"/>
      <c r="C4" s="195"/>
      <c r="D4" s="235"/>
      <c r="E4" s="202"/>
      <c r="F4" s="198"/>
      <c r="G4" s="198"/>
    </row>
    <row r="5" spans="1:7" ht="31" customHeight="1">
      <c r="A5" s="202"/>
      <c r="B5" s="235"/>
      <c r="C5" s="236"/>
      <c r="D5" s="235"/>
      <c r="E5" s="202"/>
      <c r="F5" s="198"/>
      <c r="G5" s="198"/>
    </row>
    <row r="6" spans="1:7">
      <c r="A6" s="35" t="s">
        <v>330</v>
      </c>
      <c r="B6" s="36">
        <v>0</v>
      </c>
      <c r="C6" s="36">
        <v>1</v>
      </c>
      <c r="D6" s="36">
        <v>0</v>
      </c>
      <c r="E6" s="34">
        <f>SUM(B6:D6)</f>
        <v>1</v>
      </c>
      <c r="F6" s="28">
        <v>0.15</v>
      </c>
      <c r="G6" s="34">
        <f>(B6*F6)+(C6*F6)+(D6*F6)</f>
        <v>0.15</v>
      </c>
    </row>
    <row r="7" spans="1:7" ht="15.65" customHeight="1">
      <c r="A7" s="35"/>
      <c r="B7" s="36"/>
      <c r="C7" s="36" t="s">
        <v>331</v>
      </c>
      <c r="D7" s="36"/>
      <c r="E7" s="34"/>
      <c r="F7" s="25"/>
      <c r="G7" s="34"/>
    </row>
    <row r="8" spans="1:7" ht="15.65" customHeight="1">
      <c r="A8" s="35" t="s">
        <v>332</v>
      </c>
      <c r="B8" s="37">
        <v>0</v>
      </c>
      <c r="C8" s="37">
        <v>0</v>
      </c>
      <c r="D8" s="37">
        <v>0</v>
      </c>
      <c r="E8" s="34">
        <f t="shared" ref="E8:E20" si="0">SUM(B8:D8)</f>
        <v>0</v>
      </c>
      <c r="F8" s="29">
        <v>0.2</v>
      </c>
      <c r="G8" s="34">
        <f t="shared" ref="G8:G20" si="1">(B8*F8)+(C8*F8)+(D8*F8)</f>
        <v>0</v>
      </c>
    </row>
    <row r="9" spans="1:7" ht="15.65" customHeight="1">
      <c r="A9" s="35"/>
      <c r="B9" s="37" t="s">
        <v>333</v>
      </c>
      <c r="C9" s="37"/>
      <c r="D9" s="37"/>
      <c r="E9" s="34"/>
      <c r="F9" s="25"/>
      <c r="G9" s="34"/>
    </row>
    <row r="10" spans="1:7" ht="15.65" customHeight="1">
      <c r="A10" s="38" t="s">
        <v>334</v>
      </c>
      <c r="B10" s="36">
        <v>0</v>
      </c>
      <c r="C10" s="36">
        <v>0</v>
      </c>
      <c r="D10" s="36">
        <v>0</v>
      </c>
      <c r="E10" s="34">
        <f t="shared" si="0"/>
        <v>0</v>
      </c>
      <c r="F10" s="29">
        <v>0.2</v>
      </c>
      <c r="G10" s="34">
        <f t="shared" si="1"/>
        <v>0</v>
      </c>
    </row>
    <row r="11" spans="1:7" ht="15.65" customHeight="1">
      <c r="A11" s="35"/>
      <c r="B11" s="36" t="s">
        <v>333</v>
      </c>
      <c r="C11" s="36"/>
      <c r="D11" s="36"/>
      <c r="E11" s="34"/>
      <c r="F11" s="25"/>
      <c r="G11" s="34"/>
    </row>
    <row r="12" spans="1:7" ht="15.65" customHeight="1">
      <c r="A12" s="38" t="s">
        <v>335</v>
      </c>
      <c r="B12" s="37">
        <v>0</v>
      </c>
      <c r="C12" s="37">
        <v>0</v>
      </c>
      <c r="D12" s="37">
        <v>5</v>
      </c>
      <c r="E12" s="34">
        <f t="shared" si="0"/>
        <v>5</v>
      </c>
      <c r="F12" s="30">
        <v>0.1</v>
      </c>
      <c r="G12" s="34">
        <f t="shared" si="1"/>
        <v>0.5</v>
      </c>
    </row>
    <row r="13" spans="1:7" ht="47.5" customHeight="1">
      <c r="A13" s="38"/>
      <c r="B13" s="37"/>
      <c r="C13" s="37"/>
      <c r="D13" s="77" t="s">
        <v>336</v>
      </c>
      <c r="E13" s="34"/>
      <c r="F13" s="31"/>
      <c r="G13" s="34"/>
    </row>
    <row r="14" spans="1:7" ht="15.65" customHeight="1">
      <c r="A14" s="38" t="s">
        <v>337</v>
      </c>
      <c r="B14" s="36">
        <v>0</v>
      </c>
      <c r="C14" s="36">
        <v>0</v>
      </c>
      <c r="D14" s="36">
        <v>4</v>
      </c>
      <c r="E14" s="34">
        <f t="shared" si="0"/>
        <v>4</v>
      </c>
      <c r="F14" s="30">
        <v>0.1</v>
      </c>
      <c r="G14" s="34">
        <f t="shared" si="1"/>
        <v>0.4</v>
      </c>
    </row>
    <row r="15" spans="1:7" ht="38.15" customHeight="1">
      <c r="A15" s="38"/>
      <c r="B15" s="36"/>
      <c r="C15" s="36"/>
      <c r="D15" s="78" t="s">
        <v>338</v>
      </c>
      <c r="E15" s="34"/>
      <c r="F15" s="31"/>
      <c r="G15" s="34"/>
    </row>
    <row r="16" spans="1:7" ht="15.65" customHeight="1">
      <c r="A16" s="38" t="s">
        <v>339</v>
      </c>
      <c r="B16" s="37">
        <v>0</v>
      </c>
      <c r="C16" s="37">
        <v>0</v>
      </c>
      <c r="D16" s="37">
        <v>0</v>
      </c>
      <c r="E16" s="34">
        <f t="shared" si="0"/>
        <v>0</v>
      </c>
      <c r="F16" s="30">
        <v>0.1</v>
      </c>
      <c r="G16" s="34">
        <f t="shared" si="1"/>
        <v>0</v>
      </c>
    </row>
    <row r="17" spans="1:8" ht="15.65" customHeight="1">
      <c r="A17" s="38"/>
      <c r="B17" s="229" t="s">
        <v>340</v>
      </c>
      <c r="C17" s="230"/>
      <c r="D17" s="231"/>
      <c r="E17" s="34"/>
      <c r="F17" s="31"/>
      <c r="G17" s="34"/>
    </row>
    <row r="18" spans="1:8" ht="15.65" customHeight="1">
      <c r="A18" s="38" t="s">
        <v>341</v>
      </c>
      <c r="B18" s="36">
        <v>0</v>
      </c>
      <c r="C18" s="36">
        <v>0</v>
      </c>
      <c r="D18" s="36">
        <v>2</v>
      </c>
      <c r="E18" s="34">
        <f t="shared" si="0"/>
        <v>2</v>
      </c>
      <c r="F18" s="30">
        <v>0.1</v>
      </c>
      <c r="G18" s="34">
        <f t="shared" si="1"/>
        <v>0.2</v>
      </c>
    </row>
    <row r="19" spans="1:8" ht="15.65" customHeight="1">
      <c r="A19" s="35"/>
      <c r="B19" s="36"/>
      <c r="C19" s="36"/>
      <c r="D19" s="36" t="s">
        <v>342</v>
      </c>
      <c r="E19" s="34"/>
      <c r="F19" s="25"/>
      <c r="G19" s="34"/>
    </row>
    <row r="20" spans="1:8" ht="31" customHeight="1">
      <c r="A20" s="38" t="s">
        <v>343</v>
      </c>
      <c r="B20" s="36">
        <v>0</v>
      </c>
      <c r="C20" s="36">
        <v>0</v>
      </c>
      <c r="D20" s="36">
        <v>0</v>
      </c>
      <c r="E20" s="34">
        <f t="shared" si="0"/>
        <v>0</v>
      </c>
      <c r="F20" s="30">
        <v>0.05</v>
      </c>
      <c r="G20" s="34">
        <f t="shared" si="1"/>
        <v>0</v>
      </c>
    </row>
    <row r="21" spans="1:8" ht="15.65" customHeight="1">
      <c r="A21" s="35"/>
      <c r="B21" s="36" t="s">
        <v>333</v>
      </c>
      <c r="C21" s="36"/>
      <c r="D21" s="36"/>
      <c r="E21" s="34"/>
      <c r="F21" s="25"/>
      <c r="G21" s="34"/>
    </row>
    <row r="22" spans="1:8" ht="46.5" customHeight="1">
      <c r="A22" s="40"/>
      <c r="B22" s="43">
        <f>SUM(B6:B21)</f>
        <v>0</v>
      </c>
      <c r="C22" s="43">
        <f>SUM(C6:C21)</f>
        <v>1</v>
      </c>
      <c r="D22" s="43">
        <f>SUM(D6:D21)</f>
        <v>11</v>
      </c>
      <c r="F22" s="32">
        <f>SUM(F6,F8,F10:F20)</f>
        <v>1</v>
      </c>
      <c r="G22" s="39">
        <f>SUM(G6:G20)*100/5</f>
        <v>25</v>
      </c>
      <c r="H22" s="51" t="s">
        <v>344</v>
      </c>
    </row>
    <row r="23" spans="1:8" ht="46.5" customHeight="1">
      <c r="A23" s="40" t="s">
        <v>345</v>
      </c>
      <c r="B23" s="41"/>
      <c r="C23" s="41"/>
      <c r="D23" s="41"/>
      <c r="F23" s="32"/>
    </row>
    <row r="25" spans="1:8" ht="15.65" customHeight="1"/>
  </sheetData>
  <mergeCells count="9">
    <mergeCell ref="B17:D17"/>
    <mergeCell ref="F2:F5"/>
    <mergeCell ref="G2:G5"/>
    <mergeCell ref="B1:D1"/>
    <mergeCell ref="A2:A5"/>
    <mergeCell ref="B2:B5"/>
    <mergeCell ref="C2:C5"/>
    <mergeCell ref="D2:D5"/>
    <mergeCell ref="E2:E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Banco (CRÉDITO)</vt:lpstr>
      <vt:lpstr>Presença nas Políticas</vt:lpstr>
      <vt:lpstr>Profundidade de Políticas</vt:lpstr>
      <vt:lpstr>Bases de dados</vt:lpstr>
      <vt:lpstr>Relevância processo decisório</vt:lpstr>
      <vt:lpstr>Monitoramento de riscos</vt:lpstr>
      <vt:lpstr>Ações de mitigação de riscos</vt:lpstr>
      <vt:lpstr>Produtos financeiros</vt:lpstr>
      <vt:lpstr>Portfólio (setor)</vt:lpstr>
      <vt:lpstr>Portfólio (localização)</vt:lpstr>
      <vt:lpstr>Portfólio (empresa)</vt:lpstr>
      <vt:lpstr>Governança</vt:lpstr>
      <vt:lpstr>Controvérsias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Luciane Moessa de Souza</cp:lastModifiedBy>
  <cp:revision/>
  <dcterms:created xsi:type="dcterms:W3CDTF">2022-10-09T23:08:45Z</dcterms:created>
  <dcterms:modified xsi:type="dcterms:W3CDTF">2022-12-14T15:00:23Z</dcterms:modified>
  <cp:category/>
  <cp:contentStatus/>
</cp:coreProperties>
</file>