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0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bd19d0f3f74c0be/Associação SIS/Projeto iCS - eixo Ranking/1o. ciclo - bancos comerciais - 2022/SICREDI/"/>
    </mc:Choice>
  </mc:AlternateContent>
  <xr:revisionPtr revIDLastSave="183" documentId="8_{B484A8F9-BD36-40F9-BCAA-F542876F47C2}" xr6:coauthVersionLast="47" xr6:coauthVersionMax="47" xr10:uidLastSave="{73C10E79-EA47-4785-AE08-ED6A2991EE5D}"/>
  <bookViews>
    <workbookView xWindow="-120" yWindow="-16320" windowWidth="29040" windowHeight="15840" xr2:uid="{033D211D-4D1B-C74C-B933-05804CD3EC4A}"/>
  </bookViews>
  <sheets>
    <sheet name="Banco (CRÉDITO)" sheetId="1" r:id="rId1"/>
    <sheet name="Presença nas Políticas" sheetId="8" r:id="rId2"/>
    <sheet name="Profundidade de Políticas" sheetId="9" r:id="rId3"/>
    <sheet name="Bases de dados" sheetId="7" r:id="rId4"/>
    <sheet name="Relevância processo decisório" sheetId="13" r:id="rId5"/>
    <sheet name="Monitoramento de riscos" sheetId="10" r:id="rId6"/>
    <sheet name="Ações de mitigação de riscos" sheetId="11" r:id="rId7"/>
    <sheet name="Produtos financeiros" sheetId="14" r:id="rId8"/>
    <sheet name="Portfólio (setor)" sheetId="12" r:id="rId9"/>
    <sheet name="Portfólio (localização)" sheetId="15" r:id="rId10"/>
    <sheet name="Portfólio (empresa)" sheetId="16" r:id="rId11"/>
    <sheet name="Governança" sheetId="2" r:id="rId12"/>
    <sheet name="Controvérsias" sheetId="5" r:id="rId1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9" l="1"/>
  <c r="D5" i="9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1" i="9"/>
  <c r="D53" i="9"/>
  <c r="D55" i="9"/>
  <c r="D56" i="9"/>
  <c r="D57" i="9"/>
  <c r="D58" i="9"/>
  <c r="D59" i="9"/>
  <c r="D60" i="9"/>
  <c r="D61" i="9"/>
  <c r="D3" i="9"/>
  <c r="D63" i="9" s="1"/>
  <c r="D5" i="8"/>
  <c r="D7" i="8"/>
  <c r="D9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1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1" i="8"/>
  <c r="D53" i="8"/>
  <c r="D55" i="8"/>
  <c r="D56" i="8"/>
  <c r="D57" i="8"/>
  <c r="D58" i="8"/>
  <c r="D59" i="8"/>
  <c r="D60" i="8"/>
  <c r="D61" i="8"/>
  <c r="D3" i="8"/>
  <c r="D63" i="8" s="1"/>
  <c r="J52" i="7" a="1"/>
  <c r="J52" i="7"/>
  <c r="J36" i="7" a="1"/>
  <c r="J36" i="7"/>
  <c r="J26" i="7" a="1"/>
  <c r="J26" i="7"/>
  <c r="J24" i="7" a="1"/>
  <c r="J24" i="7"/>
  <c r="J22" i="7" a="1"/>
  <c r="J22" i="7"/>
  <c r="J20" i="7" a="1"/>
  <c r="J20" i="7"/>
  <c r="J6" i="7" a="1"/>
  <c r="J6" i="7"/>
  <c r="K80" i="7"/>
  <c r="K78" i="7"/>
  <c r="K74" i="7"/>
  <c r="K72" i="7"/>
  <c r="K70" i="7"/>
  <c r="K68" i="7"/>
  <c r="K66" i="7"/>
  <c r="K64" i="7"/>
  <c r="K62" i="7"/>
  <c r="K60" i="7"/>
  <c r="K58" i="7"/>
  <c r="J56" i="7" a="1"/>
  <c r="J56" i="7" s="1"/>
  <c r="K56" i="7" s="1"/>
  <c r="J54" i="7" a="1"/>
  <c r="J54" i="7" s="1"/>
  <c r="K54" i="7" s="1"/>
  <c r="K52" i="7"/>
  <c r="K50" i="7"/>
  <c r="K48" i="7"/>
  <c r="K46" i="7"/>
  <c r="K44" i="7"/>
  <c r="K42" i="7"/>
  <c r="K40" i="7"/>
  <c r="K38" i="7"/>
  <c r="K36" i="7"/>
  <c r="K34" i="7"/>
  <c r="K32" i="7"/>
  <c r="K28" i="7"/>
  <c r="K26" i="7"/>
  <c r="K24" i="7"/>
  <c r="K22" i="7"/>
  <c r="K20" i="7"/>
  <c r="K18" i="7"/>
  <c r="K16" i="7"/>
  <c r="K14" i="7"/>
  <c r="K12" i="7"/>
  <c r="K10" i="7"/>
  <c r="K8" i="7"/>
  <c r="K6" i="7"/>
  <c r="K86" i="7" s="1"/>
  <c r="G22" i="2"/>
  <c r="F22" i="5"/>
  <c r="H6" i="11"/>
  <c r="G20" i="11"/>
  <c r="D8" i="14"/>
  <c r="D9" i="14"/>
  <c r="D10" i="14"/>
  <c r="D11" i="14"/>
  <c r="D12" i="14"/>
  <c r="D13" i="14"/>
  <c r="D14" i="14"/>
  <c r="D15" i="14"/>
  <c r="D16" i="14"/>
  <c r="D17" i="14"/>
  <c r="D18" i="14"/>
  <c r="D19" i="14"/>
  <c r="D20" i="14"/>
  <c r="D21" i="14"/>
  <c r="D22" i="14"/>
  <c r="D23" i="14"/>
  <c r="D24" i="14"/>
  <c r="D25" i="14"/>
  <c r="D26" i="14"/>
  <c r="D27" i="14"/>
  <c r="D28" i="14"/>
  <c r="D29" i="14"/>
  <c r="D30" i="14"/>
  <c r="D31" i="14"/>
  <c r="D32" i="14"/>
  <c r="D33" i="14"/>
  <c r="D34" i="14"/>
  <c r="D35" i="14"/>
  <c r="D36" i="14"/>
  <c r="D7" i="14"/>
  <c r="F86" i="7"/>
  <c r="D86" i="7"/>
  <c r="J86" i="7" l="1"/>
  <c r="C61" i="9"/>
  <c r="C59" i="9"/>
  <c r="C57" i="9"/>
  <c r="C55" i="9"/>
  <c r="C53" i="9"/>
  <c r="C51" i="9"/>
  <c r="C49" i="9"/>
  <c r="C47" i="9"/>
  <c r="C45" i="9"/>
  <c r="C43" i="9"/>
  <c r="C41" i="9"/>
  <c r="C39" i="9"/>
  <c r="C37" i="9"/>
  <c r="C35" i="9"/>
  <c r="C33" i="9"/>
  <c r="C31" i="9"/>
  <c r="C29" i="9"/>
  <c r="C27" i="9"/>
  <c r="C25" i="9"/>
  <c r="C23" i="9"/>
  <c r="C21" i="9"/>
  <c r="C19" i="9"/>
  <c r="C17" i="9"/>
  <c r="C15" i="9"/>
  <c r="C13" i="9"/>
  <c r="C11" i="9"/>
  <c r="C9" i="9"/>
  <c r="C7" i="9"/>
  <c r="C5" i="9"/>
  <c r="G9" i="16"/>
  <c r="G11" i="16"/>
  <c r="G13" i="16"/>
  <c r="G15" i="16"/>
  <c r="G17" i="16"/>
  <c r="G19" i="16"/>
  <c r="G21" i="16"/>
  <c r="G7" i="16"/>
  <c r="G22" i="16" s="1"/>
  <c r="F9" i="15"/>
  <c r="F11" i="15"/>
  <c r="F7" i="15"/>
  <c r="F9" i="12"/>
  <c r="F11" i="12"/>
  <c r="F7" i="12"/>
  <c r="F13" i="12" s="1"/>
  <c r="F9" i="13"/>
  <c r="H10" i="11"/>
  <c r="H12" i="11"/>
  <c r="H14" i="11"/>
  <c r="H16" i="11"/>
  <c r="H18" i="11"/>
  <c r="H8" i="11"/>
  <c r="C17" i="10"/>
  <c r="D17" i="10"/>
  <c r="B17" i="10"/>
  <c r="E17" i="10" s="1"/>
  <c r="C3" i="9"/>
  <c r="C5" i="8"/>
  <c r="C7" i="8"/>
  <c r="C9" i="8"/>
  <c r="C11" i="8"/>
  <c r="C13" i="8"/>
  <c r="C15" i="8"/>
  <c r="C17" i="8"/>
  <c r="C19" i="8"/>
  <c r="C21" i="8"/>
  <c r="C23" i="8"/>
  <c r="C25" i="8"/>
  <c r="C27" i="8"/>
  <c r="C29" i="8"/>
  <c r="C31" i="8"/>
  <c r="C33" i="8"/>
  <c r="C35" i="8"/>
  <c r="C37" i="8"/>
  <c r="C39" i="8"/>
  <c r="C41" i="8"/>
  <c r="C43" i="8"/>
  <c r="C45" i="8"/>
  <c r="C47" i="8"/>
  <c r="C49" i="8"/>
  <c r="C51" i="8"/>
  <c r="C53" i="8"/>
  <c r="C55" i="8"/>
  <c r="C57" i="8"/>
  <c r="C59" i="8"/>
  <c r="C61" i="8"/>
  <c r="C3" i="8"/>
  <c r="E85" i="7"/>
  <c r="G85" i="7"/>
  <c r="I85" i="7"/>
  <c r="H86" i="7" s="1"/>
  <c r="C85" i="7"/>
  <c r="B86" i="7" s="1"/>
  <c r="C26" i="2"/>
  <c r="D26" i="2"/>
  <c r="B26" i="2"/>
  <c r="C22" i="5"/>
  <c r="D22" i="5"/>
  <c r="B22" i="5"/>
  <c r="G20" i="5"/>
  <c r="E20" i="5"/>
  <c r="G18" i="5"/>
  <c r="E18" i="5"/>
  <c r="G16" i="5"/>
  <c r="E16" i="5"/>
  <c r="G14" i="5"/>
  <c r="E14" i="5"/>
  <c r="G12" i="5"/>
  <c r="E12" i="5"/>
  <c r="G10" i="5"/>
  <c r="E10" i="5"/>
  <c r="G8" i="5"/>
  <c r="E8" i="5"/>
  <c r="G6" i="5"/>
  <c r="G22" i="5" s="1"/>
  <c r="E6" i="5"/>
  <c r="G8" i="2"/>
  <c r="G10" i="2"/>
  <c r="G12" i="2"/>
  <c r="G14" i="2"/>
  <c r="G16" i="2"/>
  <c r="G18" i="2"/>
  <c r="G20" i="2"/>
  <c r="G24" i="2"/>
  <c r="E8" i="2"/>
  <c r="E10" i="2"/>
  <c r="E12" i="2"/>
  <c r="E14" i="2"/>
  <c r="E16" i="2"/>
  <c r="E18" i="2"/>
  <c r="E20" i="2"/>
  <c r="E22" i="2"/>
  <c r="E24" i="2"/>
  <c r="E6" i="2"/>
  <c r="G6" i="2"/>
  <c r="F25" i="2"/>
  <c r="N2" i="1"/>
  <c r="O63" i="1"/>
  <c r="H20" i="11" l="1"/>
  <c r="F13" i="15"/>
  <c r="G25" i="2"/>
  <c r="N47" i="1" l="1"/>
  <c r="N11" i="1"/>
  <c r="N21" i="1"/>
  <c r="N37" i="1"/>
  <c r="N39" i="1"/>
  <c r="N49" i="1"/>
  <c r="N29" i="1"/>
  <c r="N55" i="1"/>
  <c r="N43" i="1"/>
  <c r="N27" i="1"/>
  <c r="N53" i="1"/>
  <c r="N59" i="1"/>
  <c r="N15" i="1"/>
  <c r="N41" i="1"/>
  <c r="N17" i="1"/>
  <c r="N35" i="1"/>
  <c r="N57" i="1"/>
  <c r="N33" i="1"/>
  <c r="N61" i="1"/>
  <c r="N25" i="1"/>
  <c r="N9" i="1"/>
  <c r="N51" i="1"/>
  <c r="N31" i="1"/>
  <c r="N19" i="1"/>
  <c r="N13" i="1"/>
  <c r="N23" i="1"/>
  <c r="N7" i="1"/>
  <c r="N5" i="1"/>
  <c r="N45" i="1"/>
  <c r="N3" i="1"/>
  <c r="N63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<sst xmlns="http://schemas.openxmlformats.org/spreadsheetml/2006/main" count="399" uniqueCount="283">
  <si>
    <t>TEMAS</t>
  </si>
  <si>
    <t>Presença nas Políticas/diretrizes ou adesão a compromisso voluntário (máximo de 3)</t>
  </si>
  <si>
    <t>Existência e profundidade de políticas por setor econômico ou commodity (máximo de 7)</t>
  </si>
  <si>
    <t>Suficiência das bases de dados consultadas para empresas financiadas via crédito (inclusive cadeia de produção, quando relevante) (máximo de 20)</t>
  </si>
  <si>
    <t>Relevância no processo decisório evidenciada (máximo de 5)</t>
  </si>
  <si>
    <t>Monitoramento de riscos (frequência e abrangência) (máximo de 10)</t>
  </si>
  <si>
    <t>Ações de mitigação de riscos adotadas na concessão de crédito (máximo de 10)</t>
  </si>
  <si>
    <t>Produtos/serviços com impacto ambiental e/ou social positivo – bancos  (máximo de 10)</t>
  </si>
  <si>
    <t>Riscos socioambientais no portfólio de crédito – critério setor econômico (somente para bancos)  (máximo de 10)</t>
  </si>
  <si>
    <t>Riscos socioambientais no portfólio – critério localização das atividades financiadas via crédito (exceto crédito rural) (máximo de 10)</t>
  </si>
  <si>
    <t>Riscos e impactos socioambientais no portfólio de crédito – critério avaliação das empresas (máximo de 5)</t>
  </si>
  <si>
    <t>Governança da Sustentabilidade (máximo de 10)</t>
  </si>
  <si>
    <t>Envolvimento em controvérsias negativas – redução de pontuação (máximo de -5)</t>
  </si>
  <si>
    <t>TOTAL</t>
  </si>
  <si>
    <t>PESO DO TEMA</t>
  </si>
  <si>
    <t>Riscos climáticos físicos crônicos</t>
  </si>
  <si>
    <t>Riscos climáticos físicos agudos</t>
  </si>
  <si>
    <t>Matriz energética</t>
  </si>
  <si>
    <t>Eficiência energética</t>
  </si>
  <si>
    <t>Biodiversidade terrestre</t>
  </si>
  <si>
    <t>Poluição água doce</t>
  </si>
  <si>
    <t>Eficiência hídrica</t>
  </si>
  <si>
    <t>Poluição marítima</t>
  </si>
  <si>
    <t>Poluição do solo</t>
  </si>
  <si>
    <t>Eficiência uso do solo</t>
  </si>
  <si>
    <t>Poluição atmosférica</t>
  </si>
  <si>
    <t>Uso eficiente de matéria-prima sujeita a possível escassez</t>
  </si>
  <si>
    <t>Gestão adequada de resíduos sólidos</t>
  </si>
  <si>
    <t>Trabalho análogo ao escravo</t>
  </si>
  <si>
    <t>Trabalho infantil irregular</t>
  </si>
  <si>
    <t>Saúde no trabalho</t>
  </si>
  <si>
    <t>Segurança no trabalho</t>
  </si>
  <si>
    <t>Saúde do consumidor</t>
  </si>
  <si>
    <t>Segurança do consumidor</t>
  </si>
  <si>
    <t>Direitos a informação e privacidade do consumidor (LGPD)</t>
  </si>
  <si>
    <t>Impactos em comunidades tradicionais</t>
  </si>
  <si>
    <t>Riscos à saúde e segurança da comunidade</t>
  </si>
  <si>
    <t>Riscos ao desenvolvimento local</t>
  </si>
  <si>
    <t>Discriminação de gênero</t>
  </si>
  <si>
    <t>Discriminação étnica ou sexual</t>
  </si>
  <si>
    <t>Pessoas com deficiência</t>
  </si>
  <si>
    <t>Riscos para o patrimônio cultural</t>
  </si>
  <si>
    <t>Questões concorrenciais</t>
  </si>
  <si>
    <t>Responsabilidade tributária</t>
  </si>
  <si>
    <t>Prevenção e combate à corrupção</t>
  </si>
  <si>
    <t>Soma colunas B a L e subtração da M</t>
  </si>
  <si>
    <t>Presença nas Políticas/diretrizes ou adesão a compromisso voluntário; políticas temáticas (0 a 3)</t>
  </si>
  <si>
    <t>Total Ponderado</t>
  </si>
  <si>
    <t>Política de risco socioambiental, pg 4: adoção de cenários, rotinas e procedimentos relativos à gestão dos riscos climáticos físicos e de transição, observando as recomendações da TCFD e de acordo com as especificidades do negócio. / Relatório de Sustentabilidade, pg 93: Com o objetivo de ampliar e integrar nossas avaliações desses riscos decorrentes das mudanças climáticas, em nossa nova Política de Sustentabilidade, nos comprometemos a seguir as recomendações da Task Force on Climate-related Financial Disclosures (TCFD).</t>
  </si>
  <si>
    <t>Menção genérica a riscos climáticos de transição na PRSA</t>
  </si>
  <si>
    <t xml:space="preserve"> </t>
  </si>
  <si>
    <t>Norma de Gerenciamento de Risco Socioambiental - p. 8 + Relatório de Sustentabilidade (p. 91) + adesão ao Pacto Global</t>
  </si>
  <si>
    <t>Norma de Gerenciamento de Risco Socioambiental - p. 8 + adesão ao Pacto Global</t>
  </si>
  <si>
    <t>Diretrizes Orientativas de Diversidade e Inclusão + adesão ao Pacto Global</t>
  </si>
  <si>
    <t xml:space="preserve"> Diretrizes Orientativas de Diversidade e Inclusão + adesão ao Pacto Global</t>
  </si>
  <si>
    <t>Possui Política de prevenção à corrupção + adesão ao Pacto Global</t>
  </si>
  <si>
    <t>Inclusão em política setorial  (0 a 7)</t>
  </si>
  <si>
    <t>Há política específica, mas sem mapeamento dos setores mais expostos a riscos</t>
  </si>
  <si>
    <t>Não foram identificadas políticas setoriais</t>
  </si>
  <si>
    <t>ABRANGÊNCIA DO USO</t>
  </si>
  <si>
    <t>BASE DE DADOS</t>
  </si>
  <si>
    <t>Todos os setores econômicos sujeitos a licenciamento ambiental - até 20 pontos</t>
  </si>
  <si>
    <t>Peso</t>
  </si>
  <si>
    <t>Apenas setores econômicos com maior risco socioambiental
(médio ou alto) - até 15 pontos</t>
  </si>
  <si>
    <t>Apenas operações ou clientes/investimentos acima de certo patamar financeiro, sendo o universo mais abrangente do que Project Finance (nesse caso, será considerado o percentual, dentre as operações com setores sujeitos a licenciamento ambiental, para o qual ocorre a consulta) - até 8 pontos</t>
  </si>
  <si>
    <t>Apenas Project Finance
 - até 4 pontos</t>
  </si>
  <si>
    <t> </t>
  </si>
  <si>
    <t>Nota por base de dado consultada (com respectivo peso da linha)</t>
  </si>
  <si>
    <t>Nota por base de dado consultada (com peso e escala 0 a 100)</t>
  </si>
  <si>
    <t>Licenciamento ambiental vigente</t>
  </si>
  <si>
    <t>PNLA + pergunta ao cliente em questionário</t>
  </si>
  <si>
    <t>Relatórios ambientais anuais de empresas inscritas no Cadastro Técnico Federal de Atividades Potencialmente Poluidoras</t>
  </si>
  <si>
    <t>Cumprimento das condicionantes – verificação junto à empresa</t>
  </si>
  <si>
    <t>Prática de infrações – órgão ambiental estadual</t>
  </si>
  <si>
    <t>Áreas embargadas – órgão ambiental estadual/DF</t>
  </si>
  <si>
    <t>Autorizações para supressão de vegetação (sempre que apurado desmatamento recente) – órgãos ambientais estaduais (ou municipais, qdo. for o caso)</t>
  </si>
  <si>
    <t>Prática de infrações – órgãos ambientais federais</t>
  </si>
  <si>
    <t>Áreas embargadas pelo IBAMA ou ICMBio</t>
  </si>
  <si>
    <t xml:space="preserve">Relatório de Sustentabilidade, pg 91: Realizamos o bloqueio sistêmico de produtos com maior exposição ao risco socioambiental para associados e seus respectivos grupos econômicos compreendidos nas listas oficiais de embargos ambientais divulgadas pelo Instituto Brasileiro do Meio Ambiente (IBAMA) e pelo Instituto Chico Mendes de Preservação da Biodiversidade (ICMBio). Esses casos são submetidos a uma avaliação especializada, que pode gerar um parecer para a continuidade no fluxo da concessão de crédito nas situações em que a área a ser beneficiada não se tratar da localização objeto do embargo e em que os riscos socioambientais estejam mitigados, observando-se as ressalvas e condicionantes julgadas como necessárias. </t>
  </si>
  <si>
    <t>Limites de unidades de conservação (federais, estaduais e municipais)</t>
  </si>
  <si>
    <t>Relatório de Sustentabilidade, pg. 91: Nessa validação pré-concessão, é emitida mensagem de “restrição” quando identificadas sobreposições com APAs (Áreas de Preservação Ambiental) e ARIEs (Áreas de Relevante Interesse Ecológico), ou uma mensagem de “proibição” quando identificadas sobreposições com terras indígenas, terras quilombolas, áreas embargadas ou unidades de conservação de uso integral, impedindo a continuidade do financiamento nesses casos. Segundo informação complementar do SICREDI, o tema tb é objeto de questionário autodeclaratório.</t>
  </si>
  <si>
    <t>Limites de terras indígenas</t>
  </si>
  <si>
    <r>
      <t xml:space="preserve">Relatório de Sustentabilidade, pg. 91: Nessa validação pré-concessão, é emitida mensagem de “restrição” quando identificadas sobreposições com APAs (Áreas de Preservação Ambiental) e ARIEs (Áreas de Relevante Interesse Ecológico), ou uma mensagem de “proibição” quando identificadas sobreposições com terras indígenas, terras quilombolas, áreas embargadas ou unidades de conservação de uso integral, impedindo a continuidade do financiamento nesses casos. </t>
    </r>
    <r>
      <rPr>
        <sz val="12"/>
        <rFont val="Calibri"/>
        <family val="2"/>
        <scheme val="minor"/>
      </rPr>
      <t>Segundo informação complementar do SICREDI, o tema tb é objeto de questionário autodeclaratório.</t>
    </r>
  </si>
  <si>
    <t>Limites de territórios quilombolas</t>
  </si>
  <si>
    <t>IPHAN e órgãos estaduais e municipais de proteção do patrimônio cultural</t>
  </si>
  <si>
    <t>Outros conflitos fundiários ou comunitários</t>
  </si>
  <si>
    <t>Bases de dados do Ministério Público Federal</t>
  </si>
  <si>
    <t>Bases de dados do Ministério Público Estadual</t>
  </si>
  <si>
    <t>“Lista suja” do trabalho escravo</t>
  </si>
  <si>
    <t>Relatório de Sustentabilidade, pg. 91: Ainda, verificamos o envolvimento dos associados com atividades vedadas, como, por exemplo, trabalho escravo. Realizamos o bloqueio sistêmico que impede qualquer concessão de crédito para as pessoas físicas e jurídicas e seus respectivos grupos econômicos inscritas no cadastro de empregadores que submeteram trabalhadores a condições análogas às de escravo, divulgado pela Secretaria do Trabalho e Ministério da Economia.</t>
  </si>
  <si>
    <t>Infrações em matéria de saúde e segurança do trabalho (inclusive trabalho infantil)</t>
  </si>
  <si>
    <t>Bases de dados do Ministério Público em matéria trabalhista</t>
  </si>
  <si>
    <t>Bases de dados do Judiciário em matéria trabalhista</t>
  </si>
  <si>
    <t>Percentual de acidentes do trabalho à luz da média do setor econômico</t>
  </si>
  <si>
    <t>Percentual de doenças ocupacionais à luz da média do setor econômico</t>
  </si>
  <si>
    <t>Bases de dados do Poder Judiciário Federal</t>
  </si>
  <si>
    <t>Bases de dados do Poder Judiciário Estadual</t>
  </si>
  <si>
    <t>Dados da própria empresa relativos à matriz energética</t>
  </si>
  <si>
    <t>questionário aplicado ao cliente</t>
  </si>
  <si>
    <t>Dados da própria empresa relativos à eficiência energética</t>
  </si>
  <si>
    <t>Dados da própria empresa relativos à eficiência hídrica</t>
  </si>
  <si>
    <t>Dados da própria empresa relativos à gestão de resíduos</t>
  </si>
  <si>
    <t>Dados da própria empresa relativos ao uso de matéria-prima</t>
  </si>
  <si>
    <t>Dados da própria empresa relativos a riscos ambientais na cadeia de produção/valor</t>
  </si>
  <si>
    <t>Dados da própria empresa relativos a riscos sociais na cadeia de produção/valor</t>
  </si>
  <si>
    <t>PROCONs ou bases de dados do Ministério da Justiça em matéria de consumo</t>
  </si>
  <si>
    <t>Bases de dados do CADE (concorrência)</t>
  </si>
  <si>
    <t>Entes encarregados de zelar pela sanidade animal ou vegetal (para setores relevantes)</t>
  </si>
  <si>
    <t>Vigilância sanitária (para setores relevantes)</t>
  </si>
  <si>
    <t>Imprensa</t>
  </si>
  <si>
    <t>Mídias online em geral</t>
  </si>
  <si>
    <t>Organizações da sociedade civil relevantes</t>
  </si>
  <si>
    <t>Mecanismo de recebimento de queixas</t>
  </si>
  <si>
    <t>Inspeções no local</t>
  </si>
  <si>
    <t>Contratação de auditoria socioambiental</t>
  </si>
  <si>
    <t>TOTAL PONDERADO DA COLUNA</t>
  </si>
  <si>
    <t>Política de Prevenção à Corrupção prevê consulta às principais bases de dados nacionais de empresas ou entidades punidas por corrupção, inidôneas, suspensas ou impedidas de participar de licitações (p. 4)</t>
  </si>
  <si>
    <r>
      <t xml:space="preserve">Relatório de Sustentabilidade, pg. 90: "Em nosso processo de concessão de crédito, aplicamos questionários auto declaratórios para os associados cujas atividades possuem maior exposição a riscos e valia, funcionando como um sinalizador de possíveis problemas ou irregularidades socioambientais. Através de uma avaliação qualitativa do questionário, ele é utilizado na tomada de decisão das operações de crédito do associado." </t>
    </r>
    <r>
      <rPr>
        <sz val="12"/>
        <color theme="9" tint="-0.249977111117893"/>
        <rFont val="Calibri"/>
        <family val="2"/>
        <scheme val="minor"/>
      </rPr>
      <t>Quais os temas indagados?</t>
    </r>
    <r>
      <rPr>
        <sz val="12"/>
        <rFont val="Calibri"/>
        <family val="2"/>
        <scheme val="minor"/>
      </rPr>
      <t xml:space="preserve"> </t>
    </r>
    <r>
      <rPr>
        <sz val="12"/>
        <color rgb="FFFF0000"/>
        <rFont val="Calibri"/>
        <family val="2"/>
        <scheme val="minor"/>
      </rPr>
      <t>Licenciamento, termos de compromisso, sobreposição de áreas, saúde e segurança dos trabalhadores, boas práticas socioambientais (certificações, uso de combustíveis fósseis, eficiência energética, uso da água, uso de matéria prima, auditoria, etc).</t>
    </r>
  </si>
  <si>
    <r>
      <t xml:space="preserve">Relatório de Sustentabilidade, pg. 90: Conduzimos verificações que buscam avaliar o envolvimento do associado com atividades não recomendadas, como a extração ou comercialização de madeira de floresta nativa. </t>
    </r>
    <r>
      <rPr>
        <b/>
        <sz val="12"/>
        <color rgb="FF00B050"/>
        <rFont val="Calibri"/>
        <family val="2"/>
        <scheme val="minor"/>
      </rPr>
      <t>Qual a base de dados consultada?</t>
    </r>
    <r>
      <rPr>
        <sz val="12"/>
        <rFont val="Calibri"/>
        <family val="2"/>
        <scheme val="minor"/>
      </rPr>
      <t xml:space="preserve"> </t>
    </r>
    <r>
      <rPr>
        <sz val="12"/>
        <color rgb="FFFF0000"/>
        <rFont val="Calibri"/>
        <family val="2"/>
        <scheme val="minor"/>
      </rPr>
      <t>Base de cadastro, identificando o setor do associado.</t>
    </r>
  </si>
  <si>
    <t>Framework finanças sustentáveis, pg. 14: "Com relação à mitigação de riscos, o Sicredi realiza vários processos para mitigar os riscos ambientais e sociais existentes. Entre eles, podemos destacar as seguintes frentes: questionários de risco socioambiental (coleta de dados sobre práticas socioambientais e avaliação qualitativa das respostas), triagem ambiental e social (avaliação de aspectos relacionados à regularização e utilização de recursos, responsáveis por prevenir ou permitir o empréstimo), geoprocessamento (coleta de coordenadas de áreas beneficiadas pelas operações, garantindo a exclusão de áreas de proteção ambiental, unidades de conservação, terras indígenas, etc.)"</t>
  </si>
  <si>
    <t xml:space="preserve">Percentual de operações nos últimos 2 anos em que houve negativa de crédito, suspensão de parcelas ou vencimento antecipado de operações tendo como principal razão os riscos socioambientais </t>
  </si>
  <si>
    <t>Grau de Relevância</t>
  </si>
  <si>
    <t>Baixo - 0 ou 1 ponto</t>
  </si>
  <si>
    <t>Médio - 2 ou 3 pontos</t>
  </si>
  <si>
    <t>Alto - 4 ou 5 pontos</t>
  </si>
  <si>
    <t>*ver critério de adoção de nota na metodologia</t>
  </si>
  <si>
    <t>0 a 2%</t>
  </si>
  <si>
    <t>2 a 8%</t>
  </si>
  <si>
    <t>Maior que 8%</t>
  </si>
  <si>
    <t>Total</t>
  </si>
  <si>
    <t>s/ informações</t>
  </si>
  <si>
    <r>
      <t>Relatório de Sustentabilidade, pg 91: Em 2021, realizamos 704 triagens (avaliação da proposta de crédito por meio de documentação e elementos que subsidiem a decisão), sendo 8,66% delas realizadas em associados pessoa jurídica (PJ). O associado permanece bloqueado enquanto estiver nas listas oficiais e essa triagem é realizada a cada nova solicitação de produto com maior exposição ao risco socioambiental.</t>
    </r>
    <r>
      <rPr>
        <b/>
        <sz val="10"/>
        <color rgb="FF00B050"/>
        <rFont val="Calibri"/>
        <family val="2"/>
        <scheme val="minor"/>
      </rPr>
      <t xml:space="preserve"> Não está claro qual o percentual  das 704 triagens realizadas de que resultou algum bloqueio.</t>
    </r>
    <r>
      <rPr>
        <sz val="10"/>
        <color theme="1"/>
        <rFont val="Calibri"/>
        <family val="2"/>
        <scheme val="minor"/>
      </rPr>
      <t xml:space="preserve"> Informação SICREDI: </t>
    </r>
    <r>
      <rPr>
        <sz val="10"/>
        <color rgb="FFFF0000"/>
        <rFont val="Calibri"/>
        <family val="2"/>
        <scheme val="minor"/>
      </rPr>
      <t>Cerca de 25%, sendo a grande maioria por falta de documentação/evidências e não por identificação de algum problema específico junto ao associado.</t>
    </r>
  </si>
  <si>
    <t xml:space="preserve">Universo de operações ou de empresas </t>
  </si>
  <si>
    <t xml:space="preserve">Frequência </t>
  </si>
  <si>
    <t xml:space="preserve">Todos os setores econômicos sujeitos a licenciamento ambiental (peso de 30%) </t>
  </si>
  <si>
    <t>Setores econômicos com risco médio ou alto  (peso de 50%)</t>
  </si>
  <si>
    <t xml:space="preserve">Apenas operações ou clientes/investimentos acima de um certo patamar financeiro – inclusive Project Finance 
 (peso de 20%) </t>
  </si>
  <si>
    <t>* consultar a metodologia para atribuição de notas</t>
  </si>
  <si>
    <t>Semestral ou menor</t>
  </si>
  <si>
    <t>Anual</t>
  </si>
  <si>
    <t>Bienal</t>
  </si>
  <si>
    <t>Apenas quando tem conhecimento de novo fato relevante ou quando se refere a único ou poucos temas</t>
  </si>
  <si>
    <t>Relatório de Sustentabilidade, pg. 90: "Conduzimos monitoramento mensal do cumprimento das cláusulas socioambientais de nosso contrato com base nas informações públicas oficiais das nossas operações geoprocessadas, a fim de validar se a área beneficiada com o financiamento segue regular. Acompanhamos também os associados com indícios de exposição a riscos socioambientais, tais como envolvimento com trabalho escravo e embargos ambientais." Aparentemente, o monitoramento se aplica a crédito rural e mineração de carvão (ver abaixo). É importante notar que o rol de temas e bases de dados consultadas é extremamente limitado. Atribuiu-se mais que 3 pontos em razão da frequência.</t>
  </si>
  <si>
    <t>Não adota</t>
  </si>
  <si>
    <t>(nota de 0 a 100</t>
  </si>
  <si>
    <r>
      <t xml:space="preserve">Relatório de Sustentabilidade, pg. 90: "Conduzimos verificações que buscam monitorar o comportamento da carteira relacionada com atividades de alta exposição, como a mineração de carvão." </t>
    </r>
    <r>
      <rPr>
        <sz val="12"/>
        <color theme="9" tint="-0.249977111117893"/>
        <rFont val="Calibri"/>
        <family val="2"/>
        <scheme val="minor"/>
      </rPr>
      <t xml:space="preserve">Quais os temas e quais as bases de dados consultadas? Com que frequência? Resposta SICREDI: </t>
    </r>
    <r>
      <rPr>
        <sz val="12"/>
        <color rgb="FFFF0000"/>
        <rFont val="Calibri"/>
        <family val="2"/>
        <scheme val="minor"/>
      </rPr>
      <t>Itens delimitados/vedados na Norma de Gerenciamento de Risco Socioambiental, utilizando bases de dados internas como setoriais e de trabalho escravo/embargos ambientais. Frequência mensal.</t>
    </r>
  </si>
  <si>
    <t xml:space="preserve">Relatório de Sustentabilidade, pg. 90:  "Aplicamos as verificações dos riscos sociais, ambientais e climáticos de acordo com os princípios de importância da nossa carteira. Para isso, os serviços são segmentados em determinadas alçadas de verificações e análise, conforme a sua classificação em relação à exposição aos riscos, buscando uma abrangência eficaz nas operações de crédito, consórcio e moeda estrangeira. O financiamento de atividades em setores mais expostos a impactos socioambientais, como é o caso da agricultura e pecuária, demandam mecanismos mais detalhados de mitigação de riscos." </t>
  </si>
  <si>
    <t>Relatório de Sustentabilidade, pg. 45: os riscos são avaliados (todos eles incluindo o socioambiental) a cada nova ação que possa vir a potencializar seu impacto sobre o nosso resultado, patrimônio e liquidez, considerando, sempre que possível, cenários de estresse e medidas mitigatórias.  Sua gestão inclui o monitoramento de indicadores e o seu reporte mensal para os comitês que apoiam o Conselho de Administração da Sicredipar nas deliberações relacionadas às políticas e diretrizes de gestão de riscos e aos limites prudenciais a serem observados.</t>
  </si>
  <si>
    <t>Abrangência</t>
  </si>
  <si>
    <t>AÇÃO ADOTADA</t>
  </si>
  <si>
    <t>Todos os setores econômicos sujeitos a licenciamento ambiental - até 10 pontos</t>
  </si>
  <si>
    <t>Apenas setores econômicos com maior risco socioambiental  - até 8 pontos</t>
  </si>
  <si>
    <t>Apenas operações ou clientes acima de certo patamar financeiro (nesse caso, indicar o percentual dentre os valores destinados a empresas de setores sujeitos a licenciamento) - até 5 pontos</t>
  </si>
  <si>
    <t>Não adota - 0 pontos</t>
  </si>
  <si>
    <t xml:space="preserve">Apenas Project Finance - até 2 pontos  </t>
  </si>
  <si>
    <t xml:space="preserve">Repercussão do nível de risco nas condições da operação (taxa de juros, prazo de duração ou prazo de carência) </t>
  </si>
  <si>
    <t>Cláusula(s) contratual(s) de cumprimento das regulações socioambientais/dever de informar sobre autuações</t>
  </si>
  <si>
    <t>Relatório de Sustentabilidade, pg. 90: Todos os nossos contratos de crédito, consórcio e câmbio possuem cláusula de responsabilidade socioambiental, com previsão de multa e liquidação antecipada das operações diante do descumprimento de itens contratuais que estabelecem compromissos socioambientais. / Relatório de Sustentabilidade, pg. 93: Buscando garantir segurança jurídica no tema, introduzimos em nossa cláusula padrão de responsabilidade socioambiental o item de mudanças climáticas, destacando a importância de adoção de práticas de controle e cumprimento das legislações cabíveis.</t>
  </si>
  <si>
    <t>Cláusula(s) contratual(is) relativa(s) a deveres de transparência socioambiental junto à IF relativos a operações da própria empresa financiada</t>
  </si>
  <si>
    <t>Cláusula(s) contratual(is) relativa(s) a deveres de transparência socioambiental junto à IF relativos à cadeia de produção da empresa financiada</t>
  </si>
  <si>
    <t xml:space="preserve">Plano de ação ou compromisso equivalente com prazos e metas claros para operações próprias </t>
  </si>
  <si>
    <t>Plano de ação ou compromisso equivalente com  prazos e metas claros para cadeia de produção</t>
  </si>
  <si>
    <t>Garantias adicionais ou seguro</t>
  </si>
  <si>
    <r>
      <t xml:space="preserve">Política de risco socioambiental, pg 4: adoção de rotinas e procedimentos para avaliação, aceitação e </t>
    </r>
    <r>
      <rPr>
        <b/>
        <sz val="10"/>
        <rFont val="Calibri"/>
        <family val="2"/>
        <scheme val="minor"/>
      </rPr>
      <t>monitoramento de garantias,</t>
    </r>
    <r>
      <rPr>
        <sz val="10"/>
        <rFont val="Calibri"/>
        <family val="2"/>
        <scheme val="minor"/>
      </rPr>
      <t xml:space="preserve"> que incluam critérios de verificação de riscos socioambientais. </t>
    </r>
    <r>
      <rPr>
        <b/>
        <sz val="10"/>
        <rFont val="Calibri"/>
        <family val="2"/>
        <scheme val="minor"/>
      </rPr>
      <t xml:space="preserve">Porém não cita quais garantias ou setores analisados. </t>
    </r>
    <r>
      <rPr>
        <b/>
        <sz val="10"/>
        <color rgb="FF00B050"/>
        <rFont val="Calibri"/>
        <family val="2"/>
        <scheme val="minor"/>
      </rPr>
      <t>Quais garantias e quais setores?</t>
    </r>
    <r>
      <rPr>
        <sz val="10"/>
        <rFont val="Calibri"/>
        <family val="2"/>
        <scheme val="minor"/>
      </rPr>
      <t xml:space="preserve"> </t>
    </r>
    <r>
      <rPr>
        <sz val="10"/>
        <color rgb="FFFF0000"/>
        <rFont val="Calibri"/>
        <family val="2"/>
        <scheme val="minor"/>
      </rPr>
      <t>Garantias de imóveis rurais.</t>
    </r>
  </si>
  <si>
    <t>Existe avaliação de passivo ambiental de imóveis rurais oferecidos como garantias.</t>
  </si>
  <si>
    <t>Nota de 1 a 100</t>
  </si>
  <si>
    <r>
      <rPr>
        <sz val="10"/>
        <rFont val="Calibri"/>
        <family val="2"/>
        <scheme val="minor"/>
      </rPr>
      <t>Framework finanças sustentáveis, pg. 14: "</t>
    </r>
    <r>
      <rPr>
        <sz val="10"/>
        <color theme="1"/>
        <rFont val="Calibri"/>
        <family val="2"/>
        <scheme val="minor"/>
      </rPr>
      <t>Com relação à mitigação de riscos, o Sicredi realiza vários processos para mitigar os riscos ambientais e sociais existentes. Entre eles, podemos destacar as seguintes frentes: (...)  cálculo da classificação socioambiental dos associados)."</t>
    </r>
  </si>
  <si>
    <r>
      <t xml:space="preserve">Relatório do Pilar 3 do sistema Sicredi, pg. 7: "A avaliação do risco socioambiental deve ser considerada nas condições e no deferimento ou não de operações." </t>
    </r>
    <r>
      <rPr>
        <sz val="10"/>
        <color theme="9" tint="-0.249977111117893"/>
        <rFont val="Calibri"/>
        <family val="2"/>
        <scheme val="minor"/>
      </rPr>
      <t>De que forma?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rgb="FFFF0000"/>
        <rFont val="Calibri"/>
        <family val="2"/>
        <scheme val="minor"/>
      </rPr>
      <t>Através dos processos descritos no Relatório de Sustentabilidade e na Norma de Gerenciamento de Risco Socioambiental.</t>
    </r>
    <r>
      <rPr>
        <sz val="10"/>
        <color theme="1"/>
        <rFont val="Calibri"/>
        <family val="2"/>
        <scheme val="minor"/>
      </rPr>
      <t xml:space="preserve"> </t>
    </r>
  </si>
  <si>
    <t>Existência de indicadores específicos para mensuração de impacto (indicando-se quais são) - até 3,5 pontos</t>
  </si>
  <si>
    <t xml:space="preserve"> 
Percentual no portfólio de crédito - até 6,5 pontos </t>
  </si>
  <si>
    <t>Peso por tema</t>
  </si>
  <si>
    <t>Nota final ponderada (0 a 10)</t>
  </si>
  <si>
    <t>Mitigação ou adaptação a riscos climáticos físicos crônicos</t>
  </si>
  <si>
    <t>Mitigação ou adaptação a riscos climáticos físicos agudos</t>
  </si>
  <si>
    <t>Matriz energética de baixo carbono</t>
  </si>
  <si>
    <r>
      <t xml:space="preserve">Relatório ESG, pg 12: R$ 3,3 bilhões em financiamentos concedidos para geração de energia limpa. / Relatório de Sustentabilidade, pg 73: disponibilizamos linhas de crédito específicas para instalação de energia solar em propriedades rurais, com cerca de R$ 1 bilhão em recursos. Para incrementar esse portfólio e gerar maior agilidade e praticidade na contratação, em 2021, criamos a Cédula de Produto Rural (CPR) Energia Solar. / Framework de finanças sustentáveis, pg 17: Indicador de Resultado: Capacidade instalada de energia renovável (MW) e Indicador de Impacto: GEE evitado (tCO2eq.) em comparação com a energia não-renovável. </t>
    </r>
    <r>
      <rPr>
        <b/>
        <sz val="10"/>
        <color theme="1"/>
        <rFont val="Calibri"/>
        <family val="2"/>
        <scheme val="minor"/>
      </rPr>
      <t>Não possui % no portfólio.</t>
    </r>
  </si>
  <si>
    <t xml:space="preserve">Framework de Finanças Sustentáveis, p. 10, 11, 17 </t>
  </si>
  <si>
    <t>Biodiversidade terrestre (mitigação de riscos)</t>
  </si>
  <si>
    <t>Biodiversidade terrestre (restauração)</t>
  </si>
  <si>
    <t>Mitigação de riscos de poluição água doce</t>
  </si>
  <si>
    <t>Descontaminação de água doce</t>
  </si>
  <si>
    <t>Mitigação de riscos de poluição marítima</t>
  </si>
  <si>
    <t>Restauração de ecossistemas marinhos</t>
  </si>
  <si>
    <t>Mitigação de riscos de poluição do solo</t>
  </si>
  <si>
    <t>Descontaminação do solo</t>
  </si>
  <si>
    <t>Uso eficiente do solo</t>
  </si>
  <si>
    <t>Mitigação de riscos de poluição atmosférica</t>
  </si>
  <si>
    <t>Uso eficiente de matéria-prima</t>
  </si>
  <si>
    <t>Gestão adequada de resíduos sólidos (prevenção poluição)</t>
  </si>
  <si>
    <t>Gestão eficiente de resíduos sólidos (economia circular)</t>
  </si>
  <si>
    <t>Mitigação de riscos de trabalho análogo ao escravo na cadeia de produção</t>
  </si>
  <si>
    <t>Mitigação de riscos de trabalho infantil irregular na cadeia de produção</t>
  </si>
  <si>
    <t>Mitigação de riscos à saúde no trabalho</t>
  </si>
  <si>
    <t>Mitigação de riscos à segurança no trabalho</t>
  </si>
  <si>
    <t>Mitigação de riscos ou criação de oportunidades p/ comunidades tradicionais</t>
  </si>
  <si>
    <t>Saúde e segurança de comunidade local</t>
  </si>
  <si>
    <t>Saúde e segurança do consumidor</t>
  </si>
  <si>
    <t>Desenvolvimento local/ apoio a MPMEs</t>
  </si>
  <si>
    <t>Framework de Finanças Sustentáveis, p. 10, 12 e 17</t>
  </si>
  <si>
    <t>Promoção da equidade de gênero</t>
  </si>
  <si>
    <r>
      <t xml:space="preserve">Relatório de Sustentabilidade, pg 82: captamos US$ 80 milhões (cerca de R$ 438 milhões) destinados a financiar micro, pequenas e médias empresas brasileiras lideradas por mulheres. O financiamento será destinado para aquelas empresas com faturamento anual de até R$ 6 milhões e que tenham </t>
    </r>
    <r>
      <rPr>
        <b/>
        <sz val="10"/>
        <color theme="1"/>
        <rFont val="Calibri"/>
        <family val="2"/>
        <scheme val="minor"/>
      </rPr>
      <t>mulheres como donas ou sócias detendo mais de 50% do capital social (Indicador)</t>
    </r>
    <r>
      <rPr>
        <sz val="10"/>
        <color theme="1"/>
        <rFont val="Calibri"/>
        <family val="2"/>
        <scheme val="minor"/>
      </rPr>
      <t xml:space="preserve">. </t>
    </r>
    <r>
      <rPr>
        <b/>
        <sz val="10"/>
        <color theme="1"/>
        <rFont val="Calibri"/>
        <family val="2"/>
        <scheme val="minor"/>
      </rPr>
      <t>Não inclui % no portfólio.</t>
    </r>
  </si>
  <si>
    <t>Promoção da equidade étnica</t>
  </si>
  <si>
    <t>Integração de pessoas com deficiência</t>
  </si>
  <si>
    <t>Proteção do patrimônio cultural</t>
  </si>
  <si>
    <t xml:space="preserve">Total </t>
  </si>
  <si>
    <t>Relatório de Sustentabilidade, pg. 79: "Em 2021, destinamos R$24,6 bilhões em crédito voltado à economia verde. Para realizar o levantamento de quais soluções financeiras se inserem nessa linha, utilizamos como base a metodologia da taxonomia verde da Febraban, que considera critérios setoriais e de linhas e programas de financiamento com benefícios ambientais e sociais, permitindo maior padronização nas mensurações do sistema financeiro nacional. Para o levantamento dos valores alocados a setores com alta e moderada contribuição ambiental e social, de acordo com o seu grau de relevância, foram observadas referências internacionais de classificação de atividades sustentáveis, como as taxonomias da Climate Bonds Initiative (CBI), a Taxonomia da União Europeia (EU) e os Social Bond Principles (SBP)." Metodologia da FEBRABAN não traz qualquer indicador de impacto, baseando-se tão somente no CNAE.</t>
  </si>
  <si>
    <t>Relatório de Sustentabilidade, pg. 5: "Referencial de Desenvolvimento Sustentável é uma ferramenta de medição do nosso impacto positivo." Essa ferramenta não traz indicadores objetivos.</t>
  </si>
  <si>
    <t>Percentual no portfólio</t>
  </si>
  <si>
    <t xml:space="preserve">Categoria da atividade financiada/segurada </t>
  </si>
  <si>
    <t>Percentual alto (mais de 40%) no portfólio</t>
  </si>
  <si>
    <t xml:space="preserve">Percentual médio (mais de 20 e até 40%) no portfólio </t>
  </si>
  <si>
    <t>Percentual baixo (0 a 20%) no portfólio</t>
  </si>
  <si>
    <t>Ausente no portfólio</t>
  </si>
  <si>
    <t xml:space="preserve">Setores econômicos de alto risco </t>
  </si>
  <si>
    <t xml:space="preserve">Setores econômicos de risco médio </t>
  </si>
  <si>
    <t>ver informação abaixo</t>
  </si>
  <si>
    <t>Setores econômicos de risco baixo ou nenhum</t>
  </si>
  <si>
    <t>(Nota de 0 a 100)</t>
  </si>
  <si>
    <t>Não há divulgação da composição setorial do portfólio</t>
  </si>
  <si>
    <r>
      <t xml:space="preserve">Relatório de Sustentabilidade, pg. 4: "Em 2021, também reforçamos nossa posição como a primeira instituição financeira privada que mais concede crédito ao agronegócio no Brasil, disponibilizando mais de R$ 38,2 bilhões aos produtores para o Plano Safra 2021/2022." </t>
    </r>
    <r>
      <rPr>
        <sz val="10"/>
        <color theme="9" tint="-0.249977111117893"/>
        <rFont val="Calibri"/>
        <family val="2"/>
        <scheme val="minor"/>
      </rPr>
      <t>Qual seria o percentual na carteira?</t>
    </r>
    <r>
      <rPr>
        <sz val="10"/>
        <rFont val="Calibri"/>
        <family val="2"/>
        <scheme val="minor"/>
      </rPr>
      <t xml:space="preserve"> </t>
    </r>
    <r>
      <rPr>
        <sz val="10"/>
        <color rgb="FFFF0000"/>
        <rFont val="Calibri"/>
        <family val="2"/>
        <scheme val="minor"/>
      </rPr>
      <t>No fechamento do 3º trimestre de 2022, o perfil PF Agro representava 48% da carteira de crédito do Sicredi.</t>
    </r>
  </si>
  <si>
    <t>Categoria da empresa financiada e de sua cadeia de produção</t>
  </si>
  <si>
    <t>Informação completa (georreferenciada ou microbacia hidrográfica) - 10 pontos</t>
  </si>
  <si>
    <t>Município/bioma - 5 pontos</t>
  </si>
  <si>
    <t>Ausente (informação apenas sobre a sede no caso de empresas com múltiplos estabelecimentos) - 0 pontos</t>
  </si>
  <si>
    <t>PESO</t>
  </si>
  <si>
    <t>Alto risco</t>
  </si>
  <si>
    <t>Risco médio</t>
  </si>
  <si>
    <t>Risco baixo ou nenhum risco</t>
  </si>
  <si>
    <t>Não há informações sobre grau de conhecimento sobre localização das operações (exceto crédito rural, que corresponde a 48% do portfólio).</t>
  </si>
  <si>
    <t>Percentual de empresas no portfólio</t>
  </si>
  <si>
    <t>Percentual baixo (até 20%) no portfólio</t>
  </si>
  <si>
    <t>PESOS</t>
  </si>
  <si>
    <t xml:space="preserve">Alto risco – peso 20% </t>
  </si>
  <si>
    <t xml:space="preserve">Risco médio – peso 10% </t>
  </si>
  <si>
    <t xml:space="preserve">Risco baixo ou nenhum – peso 5% </t>
  </si>
  <si>
    <t>Não avaliadas (dentre os setores sujeitos a licenciamento ambiental) – peso 25%</t>
  </si>
  <si>
    <t xml:space="preserve">Impacto positivo – peso 10% </t>
  </si>
  <si>
    <t xml:space="preserve">Impactos da cadeia de produção irrelevantes – peso 5% </t>
  </si>
  <si>
    <t xml:space="preserve">Impactos da cadeia de produção médios e grau de suficiência do monitoramento – peso 10% </t>
  </si>
  <si>
    <t xml:space="preserve">Impactos da cadeia de produção altos e suficiência do monitoramento – peso 15% </t>
  </si>
  <si>
    <t>(Nota 0 a 100)</t>
  </si>
  <si>
    <t>Não há informação sobre grau de risco das empresas que compõem o portfólio.</t>
  </si>
  <si>
    <t>NOTAS</t>
  </si>
  <si>
    <t>SITUAÇÃO NA IF</t>
  </si>
  <si>
    <t>Deficiente – 0 ou 1 ponto</t>
  </si>
  <si>
    <t>Médio – 2 a 6 Pontos</t>
  </si>
  <si>
    <t>Bom/ótimo – 7 a 10 pontos</t>
  </si>
  <si>
    <t>NOTA PONDERADA DO TEMA</t>
  </si>
  <si>
    <t>Tema tratado em Diretoria de área-fim</t>
  </si>
  <si>
    <r>
      <t xml:space="preserve">Relatório de Sustentabilidade, pg 46: nas centrais, a responsabilidade pela gestão de riscos socioambientais é da Diretoria de Supervisão e nas cooperativas é da Diretoria de Operações. </t>
    </r>
    <r>
      <rPr>
        <b/>
        <sz val="10"/>
        <color theme="1"/>
        <rFont val="Calibri"/>
        <family val="2"/>
        <scheme val="minor"/>
      </rPr>
      <t>Não há Diretoria de área fim.</t>
    </r>
  </si>
  <si>
    <t>Participação feminina na Diretoria</t>
  </si>
  <si>
    <t xml:space="preserve">Relatório de Sustentabilidade, pg 33 e 123: Mulheres em cargos de alta liderança = 11,11%; Média liderança = 45,17%/ Eleitas = 4,9% </t>
  </si>
  <si>
    <t>Participação negra na Diretoria</t>
  </si>
  <si>
    <t>Relatório de Sustentabilidade, pg. 126: 3,3% na alta liderança ; 0,5% eleitos / Relatório de Sustentabilidade, pg. 140: Consideramos alta direção o Conselho de Administração e a Diretoria Executiva das Centrais e das Cooperativas, bem como a Diretoria Executiva do Centro Administrativo Sicredi.</t>
  </si>
  <si>
    <t>Dimensão da área de Sustentabilidade (proporcionalidade em relação ao quadro de empregados da área de risco)</t>
  </si>
  <si>
    <t>Não há informações</t>
  </si>
  <si>
    <t>Dimensão da área de Sustentabilidade (proporcionalidade em relação ao quadro de empregados das áreas de negócios)</t>
  </si>
  <si>
    <t>Treinamentos em sustentabilidade para áreas-fim (média por empregado)</t>
  </si>
  <si>
    <t>Relatório ESG, pg. 57:  Total de colaboradores treinados 10.329 pessoas, sendo  4.861 horas de treinamento. Não há referência aos departamentos a que pertencem os que participaram dos treinamentos.</t>
  </si>
  <si>
    <t>Integração de fatores de sustentabilidade na remuneração da Diretoria</t>
  </si>
  <si>
    <t>Integração de fatores de sustentabilidade na remuneração de gerentes</t>
  </si>
  <si>
    <t>Frequência de atualização de Políticas, Planos e Manuais de Procedimentos e abrangência do universo de stakeholders – 8%</t>
  </si>
  <si>
    <t>Abrangência razoável do universo de stakeholders: não cita academia e entidades do 3º setor (Relatório de sustentabilidade, p. 21)</t>
  </si>
  <si>
    <t>Canal específico para recebimento de reclamações quanto a impactos socioambientais de empreendimentosfinanciados/segurados</t>
  </si>
  <si>
    <t>(nota de 0 a 100)</t>
  </si>
  <si>
    <t>g</t>
  </si>
  <si>
    <t>NÚMERO DE CONTROVÉRSIAS NOS ÚLTIMOS 5 ANOS</t>
  </si>
  <si>
    <t>FONTE DA INFORMAÇÃO</t>
  </si>
  <si>
    <t>Abaixo da média negativa de instituições financeiras de
mesmo porte - não perde pontos</t>
  </si>
  <si>
    <t>Média das instituições de
mesmo porte (até 5% acima ou abaixo) - 1 ponto a menos</t>
  </si>
  <si>
    <t>Acima da média das instituições de mesmo
porte - 2 a 5 pontos a menos</t>
  </si>
  <si>
    <t>Ministério Público do Trabalho (inquéritos civis, TACs e ACPs)</t>
  </si>
  <si>
    <t>Melhor que a média</t>
  </si>
  <si>
    <t>Ministério Público Federal (inquéritos civis, TACs e ACPs)</t>
  </si>
  <si>
    <t>Ministério Público Estadual (inquéritos civis, TACs e ACPs)</t>
  </si>
  <si>
    <t>Banco Central do Brasil, CVM, SUSEP e PREVIC</t>
  </si>
  <si>
    <t>Consumidor.gov</t>
  </si>
  <si>
    <t>SINDEC (base de dados dos PROCONs)</t>
  </si>
  <si>
    <t>Não há dados</t>
  </si>
  <si>
    <t>Imprensa tradicional</t>
  </si>
  <si>
    <t>ONGs socioambientais e canal para recebimento de denúncias da SIS no que diz respeito ao descumprimento de Políticas e compromissos voluntários</t>
  </si>
  <si>
    <t>(nota de 0 a 100, de modo que a nota é diretamente proporcional ao número de controvérsias)</t>
  </si>
  <si>
    <t>Relatório de sustentabilidade, pg 135: Multas ou sanções não monetárias significativas por não conformidade com leis e regulamentos relativos às áreas social e econômica:  caso referente a Crédito Direcionado: FCO (Rural, Turismo, Industrial e Serviços), com multa no valor de R$ 10.239,80. Recebemos adjudicação de uma propriedade rural, que possuía uma pocilga com reservatório de dejetos aberta. A vigilância ambiental realizou visita a propriedade e solicitou o fechamento dela. A agência contratou uma empresa para realizar o devido tratamento aos dejetos. Entretanto, ela realizou apenas o fechamento e o reservatório estourou e os dejetos caíram em um rio próximo. A polícia ambiental acionou o MPF. A Cooperativa fez um acordo judicial, acertando o pagamento de 24 mil, sendo esse valor a segunda parcela.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</si>
</sst>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0.0%"/>
  </numFmts>
  <fonts count="24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sz val="12"/>
      <color theme="5" tint="0.79998168889431442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1"/>
      <name val="Calibri (Body)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12"/>
      <color theme="9" tint="-0.249977111117893"/>
      <name val="Calibri"/>
      <family val="2"/>
      <scheme val="minor"/>
    </font>
    <font>
      <sz val="12"/>
      <name val="Calibri"/>
      <family val="2"/>
      <scheme val="minor"/>
    </font>
    <font>
      <sz val="10"/>
      <color theme="9" tint="-0.249977111117893"/>
      <name val="Calibri"/>
      <family val="2"/>
      <scheme val="minor"/>
    </font>
    <font>
      <sz val="12"/>
      <color rgb="FF000000"/>
      <name val="Calibri"/>
      <family val="2"/>
    </font>
    <font>
      <b/>
      <sz val="11"/>
      <color rgb="FFFF0000"/>
      <name val="Calibri"/>
      <family val="2"/>
      <charset val="1"/>
    </font>
    <font>
      <b/>
      <sz val="12"/>
      <color rgb="FFFF0000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2584A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8CBAD"/>
        <bgColor rgb="FF000000"/>
      </patternFill>
    </fill>
    <fill>
      <patternFill patternType="solid">
        <fgColor rgb="FFFCE4D6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C6E0B4"/>
        <bgColor indexed="64"/>
      </patternFill>
    </fill>
  </fills>
  <borders count="27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 style="dotted">
        <color rgb="FF000000"/>
      </right>
      <top style="dotted">
        <color rgb="FF000000"/>
      </top>
      <bottom/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233">
    <xf numFmtId="0" fontId="0" fillId="0" borderId="0" xfId="0"/>
    <xf numFmtId="0" fontId="0" fillId="0" borderId="0" xfId="0" applyAlignment="1">
      <alignment horizontal="center"/>
    </xf>
    <xf numFmtId="0" fontId="0" fillId="6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9" fontId="0" fillId="5" borderId="1" xfId="0" applyNumberFormat="1" applyFill="1" applyBorder="1" applyAlignment="1">
      <alignment horizontal="center" vertical="center" wrapText="1"/>
    </xf>
    <xf numFmtId="9" fontId="0" fillId="5" borderId="0" xfId="0" applyNumberFormat="1" applyFill="1" applyAlignment="1">
      <alignment horizontal="center" vertical="center"/>
    </xf>
    <xf numFmtId="9" fontId="0" fillId="5" borderId="0" xfId="0" applyNumberFormat="1" applyFill="1" applyAlignment="1">
      <alignment horizontal="center" vertical="center" wrapText="1"/>
    </xf>
    <xf numFmtId="0" fontId="0" fillId="4" borderId="4" xfId="0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7" borderId="0" xfId="0" applyFill="1" applyAlignment="1">
      <alignment horizontal="center"/>
    </xf>
    <xf numFmtId="9" fontId="4" fillId="5" borderId="0" xfId="0" applyNumberFormat="1" applyFont="1" applyFill="1" applyAlignment="1">
      <alignment horizontal="center" vertical="center"/>
    </xf>
    <xf numFmtId="0" fontId="0" fillId="9" borderId="4" xfId="0" applyFill="1" applyBorder="1" applyAlignment="1">
      <alignment horizontal="center" wrapText="1"/>
    </xf>
    <xf numFmtId="9" fontId="0" fillId="5" borderId="0" xfId="0" applyNumberFormat="1" applyFill="1" applyAlignment="1">
      <alignment horizontal="center"/>
    </xf>
    <xf numFmtId="9" fontId="0" fillId="0" borderId="0" xfId="0" applyNumberForma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8" borderId="4" xfId="0" applyFill="1" applyBorder="1" applyAlignment="1">
      <alignment horizontal="center" wrapText="1"/>
    </xf>
    <xf numFmtId="9" fontId="4" fillId="5" borderId="0" xfId="0" applyNumberFormat="1" applyFont="1" applyFill="1" applyAlignment="1">
      <alignment horizontal="center"/>
    </xf>
    <xf numFmtId="0" fontId="0" fillId="9" borderId="5" xfId="0" applyFill="1" applyBorder="1" applyAlignment="1">
      <alignment horizontal="center" wrapText="1"/>
    </xf>
    <xf numFmtId="9" fontId="0" fillId="2" borderId="0" xfId="0" applyNumberFormat="1" applyFill="1" applyAlignment="1">
      <alignment horizontal="center" vertical="center"/>
    </xf>
    <xf numFmtId="9" fontId="0" fillId="10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11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0" xfId="0" applyFill="1" applyAlignment="1">
      <alignment horizontal="center" vertical="center"/>
    </xf>
    <xf numFmtId="9" fontId="0" fillId="11" borderId="0" xfId="0" applyNumberFormat="1" applyFill="1" applyAlignment="1">
      <alignment horizontal="center" vertical="center"/>
    </xf>
    <xf numFmtId="10" fontId="0" fillId="11" borderId="0" xfId="0" applyNumberFormat="1" applyFill="1" applyAlignment="1">
      <alignment horizontal="center" vertical="center"/>
    </xf>
    <xf numFmtId="9" fontId="0" fillId="11" borderId="0" xfId="0" applyNumberFormat="1" applyFill="1" applyAlignment="1">
      <alignment horizontal="center" vertical="center" wrapText="1"/>
    </xf>
    <xf numFmtId="0" fontId="0" fillId="11" borderId="0" xfId="0" applyFill="1" applyAlignment="1">
      <alignment horizontal="center" vertical="center" wrapText="1"/>
    </xf>
    <xf numFmtId="9" fontId="0" fillId="0" borderId="0" xfId="0" applyNumberFormat="1" applyAlignment="1">
      <alignment horizontal="center" vertical="center"/>
    </xf>
    <xf numFmtId="0" fontId="0" fillId="4" borderId="0" xfId="0" applyFill="1" applyAlignment="1">
      <alignment horizontal="center" vertical="center" wrapText="1"/>
    </xf>
    <xf numFmtId="0" fontId="0" fillId="6" borderId="0" xfId="0" applyFill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9" fontId="0" fillId="0" borderId="0" xfId="0" applyNumberFormat="1" applyAlignment="1">
      <alignment horizontal="center" vertical="center" wrapText="1"/>
    </xf>
    <xf numFmtId="0" fontId="0" fillId="6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 wrapText="1"/>
    </xf>
    <xf numFmtId="9" fontId="0" fillId="9" borderId="4" xfId="0" applyNumberFormat="1" applyFill="1" applyBorder="1" applyAlignment="1">
      <alignment horizontal="center" vertical="center"/>
    </xf>
    <xf numFmtId="10" fontId="0" fillId="9" borderId="4" xfId="0" applyNumberFormat="1" applyFill="1" applyBorder="1" applyAlignment="1">
      <alignment horizontal="center" vertical="center"/>
    </xf>
    <xf numFmtId="9" fontId="0" fillId="8" borderId="4" xfId="0" applyNumberFormat="1" applyFill="1" applyBorder="1" applyAlignment="1">
      <alignment horizontal="center" vertical="center"/>
    </xf>
    <xf numFmtId="10" fontId="0" fillId="8" borderId="4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9" fontId="0" fillId="15" borderId="4" xfId="0" applyNumberFormat="1" applyFill="1" applyBorder="1" applyAlignment="1">
      <alignment horizontal="center" vertical="center"/>
    </xf>
    <xf numFmtId="0" fontId="0" fillId="15" borderId="4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165" fontId="0" fillId="8" borderId="4" xfId="0" applyNumberFormat="1" applyFill="1" applyBorder="1" applyAlignment="1">
      <alignment horizontal="center" vertical="center"/>
    </xf>
    <xf numFmtId="165" fontId="0" fillId="9" borderId="4" xfId="0" applyNumberFormat="1" applyFill="1" applyBorder="1" applyAlignment="1">
      <alignment horizontal="center" vertical="center"/>
    </xf>
    <xf numFmtId="9" fontId="0" fillId="0" borderId="4" xfId="0" applyNumberFormat="1" applyBorder="1" applyAlignment="1">
      <alignment horizontal="center" vertical="center"/>
    </xf>
    <xf numFmtId="0" fontId="6" fillId="16" borderId="2" xfId="0" applyFont="1" applyFill="1" applyBorder="1" applyAlignment="1">
      <alignment horizontal="center" vertical="center"/>
    </xf>
    <xf numFmtId="0" fontId="6" fillId="16" borderId="0" xfId="0" applyFont="1" applyFill="1" applyAlignment="1">
      <alignment horizontal="center"/>
    </xf>
    <xf numFmtId="0" fontId="6" fillId="17" borderId="4" xfId="0" applyFont="1" applyFill="1" applyBorder="1" applyAlignment="1">
      <alignment horizontal="center"/>
    </xf>
    <xf numFmtId="0" fontId="6" fillId="17" borderId="7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0" fillId="12" borderId="0" xfId="0" applyFill="1"/>
    <xf numFmtId="0" fontId="8" fillId="0" borderId="0" xfId="0" applyFont="1" applyAlignment="1">
      <alignment horizontal="center" vertical="center"/>
    </xf>
    <xf numFmtId="0" fontId="0" fillId="4" borderId="0" xfId="0" applyFill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0" fillId="4" borderId="8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4" borderId="8" xfId="0" applyFill="1" applyBorder="1" applyAlignment="1">
      <alignment horizontal="center" wrapText="1"/>
    </xf>
    <xf numFmtId="0" fontId="0" fillId="3" borderId="0" xfId="0" applyFill="1" applyAlignment="1">
      <alignment horizontal="center"/>
    </xf>
    <xf numFmtId="0" fontId="0" fillId="2" borderId="0" xfId="0" applyFill="1"/>
    <xf numFmtId="0" fontId="0" fillId="0" borderId="7" xfId="0" applyBorder="1" applyAlignment="1">
      <alignment horizontal="center" vertical="center"/>
    </xf>
    <xf numFmtId="0" fontId="0" fillId="9" borderId="8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2" fontId="0" fillId="11" borderId="0" xfId="1" applyNumberFormat="1" applyFont="1" applyFill="1" applyAlignment="1">
      <alignment horizontal="center" vertical="center"/>
    </xf>
    <xf numFmtId="2" fontId="0" fillId="3" borderId="0" xfId="0" applyNumberFormat="1" applyFill="1" applyAlignment="1">
      <alignment horizontal="center" vertical="center" wrapText="1"/>
    </xf>
    <xf numFmtId="2" fontId="0" fillId="8" borderId="4" xfId="0" applyNumberFormat="1" applyFill="1" applyBorder="1" applyAlignment="1">
      <alignment horizontal="center" wrapText="1"/>
    </xf>
    <xf numFmtId="2" fontId="0" fillId="9" borderId="4" xfId="0" applyNumberFormat="1" applyFill="1" applyBorder="1" applyAlignment="1">
      <alignment horizontal="center" wrapText="1"/>
    </xf>
    <xf numFmtId="0" fontId="0" fillId="18" borderId="8" xfId="0" applyFill="1" applyBorder="1" applyAlignment="1">
      <alignment horizontal="center" wrapText="1"/>
    </xf>
    <xf numFmtId="0" fontId="0" fillId="18" borderId="8" xfId="0" applyFill="1" applyBorder="1" applyAlignment="1">
      <alignment horizontal="center"/>
    </xf>
    <xf numFmtId="9" fontId="0" fillId="11" borderId="0" xfId="0" applyNumberFormat="1" applyFill="1" applyAlignment="1">
      <alignment horizontal="center"/>
    </xf>
    <xf numFmtId="0" fontId="0" fillId="11" borderId="0" xfId="0" applyFill="1" applyAlignment="1">
      <alignment horizontal="center"/>
    </xf>
    <xf numFmtId="9" fontId="0" fillId="14" borderId="0" xfId="0" applyNumberFormat="1" applyFill="1" applyAlignment="1">
      <alignment horizontal="center"/>
    </xf>
    <xf numFmtId="0" fontId="0" fillId="14" borderId="0" xfId="0" applyFill="1" applyAlignment="1">
      <alignment horizontal="center"/>
    </xf>
    <xf numFmtId="0" fontId="0" fillId="8" borderId="4" xfId="0" applyFill="1" applyBorder="1" applyAlignment="1">
      <alignment horizontal="center" vertical="center" wrapText="1"/>
    </xf>
    <xf numFmtId="0" fontId="0" fillId="8" borderId="0" xfId="0" applyFill="1" applyAlignment="1">
      <alignment vertical="center" wrapText="1"/>
    </xf>
    <xf numFmtId="0" fontId="0" fillId="9" borderId="4" xfId="0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left" vertical="center" wrapText="1"/>
    </xf>
    <xf numFmtId="0" fontId="8" fillId="8" borderId="0" xfId="0" applyFont="1" applyFill="1" applyAlignment="1">
      <alignment vertical="center" wrapText="1"/>
    </xf>
    <xf numFmtId="0" fontId="8" fillId="9" borderId="0" xfId="0" applyFont="1" applyFill="1" applyAlignment="1">
      <alignment vertical="center" wrapText="1"/>
    </xf>
    <xf numFmtId="0" fontId="9" fillId="9" borderId="0" xfId="0" applyFont="1" applyFill="1" applyAlignment="1">
      <alignment vertical="center" wrapText="1"/>
    </xf>
    <xf numFmtId="0" fontId="9" fillId="8" borderId="0" xfId="0" applyFont="1" applyFill="1" applyAlignment="1">
      <alignment vertical="center" wrapText="1"/>
    </xf>
    <xf numFmtId="0" fontId="0" fillId="8" borderId="4" xfId="0" applyFill="1" applyBorder="1" applyAlignment="1">
      <alignment horizontal="left" vertical="center" wrapText="1"/>
    </xf>
    <xf numFmtId="0" fontId="0" fillId="7" borderId="0" xfId="0" applyFill="1" applyAlignment="1">
      <alignment horizontal="center" vertical="center"/>
    </xf>
    <xf numFmtId="1" fontId="0" fillId="4" borderId="3" xfId="0" applyNumberFormat="1" applyFill="1" applyBorder="1" applyAlignment="1">
      <alignment horizontal="center" vertical="center" wrapText="1"/>
    </xf>
    <xf numFmtId="1" fontId="0" fillId="8" borderId="4" xfId="0" applyNumberFormat="1" applyFill="1" applyBorder="1" applyAlignment="1">
      <alignment horizontal="center" wrapText="1"/>
    </xf>
    <xf numFmtId="1" fontId="0" fillId="0" borderId="0" xfId="0" applyNumberFormat="1" applyAlignment="1">
      <alignment horizontal="center"/>
    </xf>
    <xf numFmtId="0" fontId="0" fillId="12" borderId="0" xfId="0" applyFill="1" applyAlignment="1">
      <alignment horizontal="center"/>
    </xf>
    <xf numFmtId="1" fontId="0" fillId="9" borderId="4" xfId="0" applyNumberFormat="1" applyFill="1" applyBorder="1" applyAlignment="1">
      <alignment horizontal="center" wrapText="1"/>
    </xf>
    <xf numFmtId="9" fontId="0" fillId="5" borderId="1" xfId="2" applyFont="1" applyFill="1" applyBorder="1" applyAlignment="1">
      <alignment horizontal="center" vertical="center" wrapText="1"/>
    </xf>
    <xf numFmtId="0" fontId="0" fillId="9" borderId="0" xfId="0" applyFill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0" fillId="12" borderId="0" xfId="0" applyFill="1" applyAlignment="1">
      <alignment horizontal="center" vertical="center" wrapText="1"/>
    </xf>
    <xf numFmtId="9" fontId="0" fillId="0" borderId="0" xfId="2" applyFont="1" applyAlignment="1">
      <alignment horizontal="center" vertical="center"/>
    </xf>
    <xf numFmtId="0" fontId="0" fillId="12" borderId="0" xfId="0" applyFill="1" applyAlignment="1">
      <alignment horizontal="center" vertical="center"/>
    </xf>
    <xf numFmtId="9" fontId="0" fillId="12" borderId="0" xfId="0" applyNumberFormat="1" applyFill="1" applyAlignment="1">
      <alignment horizontal="center" vertical="center"/>
    </xf>
    <xf numFmtId="0" fontId="6" fillId="17" borderId="7" xfId="0" applyFont="1" applyFill="1" applyBorder="1" applyAlignment="1">
      <alignment horizontal="center" wrapText="1"/>
    </xf>
    <xf numFmtId="0" fontId="0" fillId="20" borderId="10" xfId="0" applyFill="1" applyBorder="1" applyAlignment="1">
      <alignment horizontal="center" vertical="center"/>
    </xf>
    <xf numFmtId="0" fontId="0" fillId="20" borderId="12" xfId="0" applyFill="1" applyBorder="1" applyAlignment="1">
      <alignment horizontal="center" vertical="center"/>
    </xf>
    <xf numFmtId="0" fontId="0" fillId="20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 wrapText="1"/>
    </xf>
    <xf numFmtId="0" fontId="0" fillId="9" borderId="16" xfId="0" applyFill="1" applyBorder="1" applyAlignment="1">
      <alignment horizontal="center" vertical="center"/>
    </xf>
    <xf numFmtId="0" fontId="0" fillId="20" borderId="11" xfId="0" applyFill="1" applyBorder="1" applyAlignment="1">
      <alignment horizontal="center" vertical="center"/>
    </xf>
    <xf numFmtId="0" fontId="0" fillId="20" borderId="18" xfId="0" applyFill="1" applyBorder="1" applyAlignment="1">
      <alignment horizontal="center" vertical="center"/>
    </xf>
    <xf numFmtId="0" fontId="0" fillId="20" borderId="19" xfId="0" applyFill="1" applyBorder="1" applyAlignment="1">
      <alignment horizontal="center" vertical="center"/>
    </xf>
    <xf numFmtId="0" fontId="0" fillId="20" borderId="17" xfId="0" applyFill="1" applyBorder="1" applyAlignment="1">
      <alignment horizontal="center" vertical="center" wrapText="1"/>
    </xf>
    <xf numFmtId="0" fontId="0" fillId="20" borderId="9" xfId="0" applyFill="1" applyBorder="1" applyAlignment="1">
      <alignment horizontal="center" vertical="center"/>
    </xf>
    <xf numFmtId="0" fontId="0" fillId="20" borderId="18" xfId="0" applyFill="1" applyBorder="1" applyAlignment="1">
      <alignment horizontal="center" vertical="center" wrapText="1"/>
    </xf>
    <xf numFmtId="0" fontId="0" fillId="19" borderId="18" xfId="0" applyFill="1" applyBorder="1" applyAlignment="1">
      <alignment horizontal="center" vertical="center" wrapText="1"/>
    </xf>
    <xf numFmtId="9" fontId="0" fillId="21" borderId="0" xfId="0" applyNumberFormat="1" applyFill="1" applyAlignment="1">
      <alignment horizontal="center" vertical="center" wrapText="1"/>
    </xf>
    <xf numFmtId="0" fontId="6" fillId="20" borderId="13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1" fillId="9" borderId="0" xfId="0" applyFont="1" applyFill="1" applyAlignment="1">
      <alignment horizontal="justify" vertical="center" wrapText="1"/>
    </xf>
    <xf numFmtId="0" fontId="11" fillId="8" borderId="0" xfId="0" applyFont="1" applyFill="1" applyAlignment="1">
      <alignment horizontal="justify" vertical="center" wrapText="1"/>
    </xf>
    <xf numFmtId="0" fontId="10" fillId="0" borderId="0" xfId="0" applyFont="1" applyAlignment="1">
      <alignment wrapText="1"/>
    </xf>
    <xf numFmtId="0" fontId="10" fillId="0" borderId="0" xfId="0" applyFont="1"/>
    <xf numFmtId="0" fontId="10" fillId="0" borderId="0" xfId="0" applyFont="1" applyAlignment="1">
      <alignment horizontal="justify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8" fillId="0" borderId="0" xfId="0" applyFont="1" applyAlignment="1">
      <alignment wrapText="1"/>
    </xf>
    <xf numFmtId="0" fontId="12" fillId="4" borderId="5" xfId="0" applyFont="1" applyFill="1" applyBorder="1" applyAlignment="1">
      <alignment horizontal="justify" vertical="center" wrapText="1"/>
    </xf>
    <xf numFmtId="0" fontId="0" fillId="0" borderId="0" xfId="0" applyAlignment="1">
      <alignment horizontal="center" wrapText="1"/>
    </xf>
    <xf numFmtId="0" fontId="11" fillId="0" borderId="0" xfId="0" applyFont="1" applyAlignment="1">
      <alignment horizontal="justify" wrapText="1"/>
    </xf>
    <xf numFmtId="0" fontId="12" fillId="0" borderId="0" xfId="0" applyFont="1" applyAlignment="1">
      <alignment wrapText="1"/>
    </xf>
    <xf numFmtId="0" fontId="10" fillId="4" borderId="5" xfId="0" applyFont="1" applyFill="1" applyBorder="1" applyAlignment="1">
      <alignment horizontal="justify" vertical="center" wrapText="1"/>
    </xf>
    <xf numFmtId="0" fontId="12" fillId="4" borderId="8" xfId="0" applyFont="1" applyFill="1" applyBorder="1" applyAlignment="1">
      <alignment horizontal="justify" wrapText="1"/>
    </xf>
    <xf numFmtId="0" fontId="12" fillId="0" borderId="8" xfId="0" applyFont="1" applyBorder="1" applyAlignment="1">
      <alignment horizontal="justify" vertical="center" wrapText="1"/>
    </xf>
    <xf numFmtId="0" fontId="12" fillId="0" borderId="5" xfId="0" applyFont="1" applyBorder="1" applyAlignment="1">
      <alignment horizontal="justify" vertical="center" wrapText="1"/>
    </xf>
    <xf numFmtId="0" fontId="10" fillId="0" borderId="0" xfId="0" applyFont="1" applyAlignment="1">
      <alignment horizontal="justify" vertical="center" wrapText="1"/>
    </xf>
    <xf numFmtId="0" fontId="12" fillId="0" borderId="0" xfId="0" applyFont="1" applyAlignment="1">
      <alignment horizontal="justify" vertical="center" wrapText="1"/>
    </xf>
    <xf numFmtId="0" fontId="12" fillId="0" borderId="0" xfId="0" applyFont="1" applyAlignment="1">
      <alignment horizontal="justify" wrapText="1"/>
    </xf>
    <xf numFmtId="0" fontId="12" fillId="4" borderId="4" xfId="0" applyFont="1" applyFill="1" applyBorder="1" applyAlignment="1">
      <alignment horizontal="justify" vertical="center" wrapText="1"/>
    </xf>
    <xf numFmtId="0" fontId="10" fillId="4" borderId="4" xfId="0" applyFont="1" applyFill="1" applyBorder="1" applyAlignment="1">
      <alignment horizontal="justify" vertical="center" wrapText="1"/>
    </xf>
    <xf numFmtId="0" fontId="11" fillId="0" borderId="0" xfId="0" applyFont="1" applyAlignment="1">
      <alignment horizontal="justify" vertical="center" wrapText="1"/>
    </xf>
    <xf numFmtId="0" fontId="11" fillId="4" borderId="5" xfId="0" applyFont="1" applyFill="1" applyBorder="1" applyAlignment="1">
      <alignment horizontal="justify" vertical="center" wrapText="1"/>
    </xf>
    <xf numFmtId="0" fontId="12" fillId="0" borderId="0" xfId="0" applyFont="1" applyAlignment="1">
      <alignment horizontal="center"/>
    </xf>
    <xf numFmtId="0" fontId="11" fillId="4" borderId="4" xfId="0" applyFont="1" applyFill="1" applyBorder="1" applyAlignment="1">
      <alignment horizontal="justify" vertical="center" wrapText="1"/>
    </xf>
    <xf numFmtId="0" fontId="12" fillId="0" borderId="8" xfId="0" applyFont="1" applyBorder="1" applyAlignment="1">
      <alignment horizontal="center"/>
    </xf>
    <xf numFmtId="0" fontId="11" fillId="4" borderId="4" xfId="0" applyFont="1" applyFill="1" applyBorder="1" applyAlignment="1">
      <alignment horizontal="justify" vertical="center"/>
    </xf>
    <xf numFmtId="0" fontId="16" fillId="9" borderId="4" xfId="0" applyFont="1" applyFill="1" applyBorder="1" applyAlignment="1">
      <alignment horizontal="justify" vertical="center" wrapText="1"/>
    </xf>
    <xf numFmtId="0" fontId="12" fillId="9" borderId="4" xfId="0" applyFont="1" applyFill="1" applyBorder="1" applyAlignment="1">
      <alignment horizontal="justify" vertical="center" wrapText="1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3" fontId="0" fillId="0" borderId="0" xfId="0" applyNumberFormat="1" applyAlignment="1">
      <alignment horizontal="left"/>
    </xf>
    <xf numFmtId="10" fontId="17" fillId="0" borderId="0" xfId="0" applyNumberFormat="1" applyFont="1" applyAlignment="1">
      <alignment horizontal="center"/>
    </xf>
    <xf numFmtId="10" fontId="17" fillId="0" borderId="0" xfId="0" applyNumberFormat="1" applyFont="1" applyAlignment="1">
      <alignment horizontal="left"/>
    </xf>
    <xf numFmtId="0" fontId="0" fillId="9" borderId="0" xfId="0" applyFill="1" applyAlignment="1">
      <alignment horizontal="center" vertical="center" wrapText="1"/>
    </xf>
    <xf numFmtId="0" fontId="8" fillId="9" borderId="4" xfId="0" applyFont="1" applyFill="1" applyBorder="1" applyAlignment="1">
      <alignment horizontal="center" vertical="center" wrapText="1"/>
    </xf>
    <xf numFmtId="0" fontId="19" fillId="9" borderId="4" xfId="0" applyFont="1" applyFill="1" applyBorder="1" applyAlignment="1">
      <alignment horizontal="center" vertical="center" wrapText="1"/>
    </xf>
    <xf numFmtId="0" fontId="0" fillId="8" borderId="8" xfId="0" applyFill="1" applyBorder="1" applyAlignment="1">
      <alignment horizontal="center" vertical="center" wrapText="1"/>
    </xf>
    <xf numFmtId="0" fontId="21" fillId="22" borderId="0" xfId="0" applyFont="1" applyFill="1"/>
    <xf numFmtId="0" fontId="21" fillId="22" borderId="0" xfId="0" applyFont="1" applyFill="1" applyAlignment="1">
      <alignment wrapText="1"/>
    </xf>
    <xf numFmtId="0" fontId="21" fillId="22" borderId="0" xfId="0" applyFont="1" applyFill="1" applyAlignment="1">
      <alignment horizontal="center" vertical="center" wrapText="1"/>
    </xf>
    <xf numFmtId="0" fontId="21" fillId="22" borderId="0" xfId="0" applyFont="1" applyFill="1" applyAlignment="1">
      <alignment horizontal="center" vertical="center"/>
    </xf>
    <xf numFmtId="0" fontId="22" fillId="23" borderId="0" xfId="0" quotePrefix="1" applyFont="1" applyFill="1" applyAlignment="1">
      <alignment horizontal="center" vertical="center"/>
    </xf>
    <xf numFmtId="0" fontId="23" fillId="0" borderId="0" xfId="0" applyFont="1" applyAlignment="1">
      <alignment horizontal="center" wrapText="1"/>
    </xf>
    <xf numFmtId="0" fontId="0" fillId="25" borderId="0" xfId="0" applyFill="1"/>
    <xf numFmtId="0" fontId="0" fillId="25" borderId="0" xfId="0" applyFill="1" applyAlignment="1">
      <alignment horizontal="center"/>
    </xf>
    <xf numFmtId="0" fontId="23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19" fillId="0" borderId="0" xfId="0" applyFont="1" applyAlignment="1">
      <alignment horizontal="left" vertical="top" wrapText="1"/>
    </xf>
    <xf numFmtId="0" fontId="0" fillId="9" borderId="5" xfId="0" applyFill="1" applyBorder="1" applyAlignment="1">
      <alignment horizontal="left" vertical="center" wrapText="1"/>
    </xf>
    <xf numFmtId="0" fontId="0" fillId="9" borderId="20" xfId="0" applyFill="1" applyBorder="1" applyAlignment="1">
      <alignment horizontal="left" vertical="center" wrapText="1"/>
    </xf>
    <xf numFmtId="0" fontId="0" fillId="9" borderId="21" xfId="0" applyFill="1" applyBorder="1" applyAlignment="1">
      <alignment horizontal="left" vertical="center" wrapText="1"/>
    </xf>
    <xf numFmtId="0" fontId="0" fillId="8" borderId="5" xfId="0" applyFill="1" applyBorder="1" applyAlignment="1">
      <alignment horizontal="left" vertical="center" wrapText="1"/>
    </xf>
    <xf numFmtId="0" fontId="0" fillId="8" borderId="20" xfId="0" applyFill="1" applyBorder="1" applyAlignment="1">
      <alignment horizontal="left" vertical="center" wrapText="1"/>
    </xf>
    <xf numFmtId="0" fontId="0" fillId="8" borderId="21" xfId="0" applyFill="1" applyBorder="1" applyAlignment="1">
      <alignment horizontal="left" vertical="center" wrapText="1"/>
    </xf>
    <xf numFmtId="0" fontId="1" fillId="8" borderId="5" xfId="0" applyFont="1" applyFill="1" applyBorder="1" applyAlignment="1">
      <alignment horizontal="left" vertical="center" wrapText="1"/>
    </xf>
    <xf numFmtId="0" fontId="1" fillId="8" borderId="20" xfId="0" applyFont="1" applyFill="1" applyBorder="1" applyAlignment="1">
      <alignment horizontal="left" vertical="center" wrapText="1"/>
    </xf>
    <xf numFmtId="0" fontId="1" fillId="8" borderId="21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center" vertical="center"/>
    </xf>
    <xf numFmtId="0" fontId="0" fillId="4" borderId="0" xfId="0" applyFill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0" fillId="13" borderId="0" xfId="0" applyFill="1" applyAlignment="1">
      <alignment horizontal="center" vertical="center" wrapText="1"/>
    </xf>
    <xf numFmtId="0" fontId="0" fillId="13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12" fillId="0" borderId="0" xfId="0" applyFont="1" applyAlignment="1">
      <alignment vertical="top" wrapText="1"/>
    </xf>
    <xf numFmtId="0" fontId="0" fillId="2" borderId="0" xfId="0" applyFill="1" applyAlignment="1">
      <alignment horizontal="center"/>
    </xf>
    <xf numFmtId="0" fontId="0" fillId="0" borderId="22" xfId="0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19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2" fillId="0" borderId="5" xfId="0" applyFont="1" applyBorder="1" applyAlignment="1">
      <alignment horizontal="left" vertical="center" wrapText="1"/>
    </xf>
    <xf numFmtId="0" fontId="12" fillId="0" borderId="20" xfId="0" applyFont="1" applyBorder="1" applyAlignment="1">
      <alignment horizontal="left" vertical="center" wrapText="1"/>
    </xf>
    <xf numFmtId="0" fontId="12" fillId="0" borderId="21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top" wrapText="1"/>
    </xf>
    <xf numFmtId="0" fontId="12" fillId="0" borderId="20" xfId="0" applyFont="1" applyBorder="1" applyAlignment="1">
      <alignment horizontal="left" vertical="top" wrapText="1"/>
    </xf>
    <xf numFmtId="0" fontId="12" fillId="0" borderId="21" xfId="0" applyFont="1" applyBorder="1" applyAlignment="1">
      <alignment horizontal="left" vertical="top" wrapText="1"/>
    </xf>
    <xf numFmtId="0" fontId="0" fillId="9" borderId="22" xfId="0" applyFill="1" applyBorder="1" applyAlignment="1">
      <alignment horizontal="center" vertical="center" wrapText="1"/>
    </xf>
    <xf numFmtId="0" fontId="0" fillId="9" borderId="23" xfId="0" applyFill="1" applyBorder="1" applyAlignment="1">
      <alignment horizontal="center" vertical="center" wrapText="1"/>
    </xf>
    <xf numFmtId="0" fontId="0" fillId="9" borderId="24" xfId="0" applyFill="1" applyBorder="1" applyAlignment="1">
      <alignment horizontal="center" vertical="center" wrapText="1"/>
    </xf>
    <xf numFmtId="0" fontId="0" fillId="11" borderId="0" xfId="0" applyFill="1" applyAlignment="1">
      <alignment horizontal="center" vertical="center" wrapText="1"/>
    </xf>
    <xf numFmtId="0" fontId="0" fillId="12" borderId="0" xfId="0" applyFill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 vertical="top"/>
    </xf>
    <xf numFmtId="0" fontId="11" fillId="0" borderId="25" xfId="0" applyFont="1" applyBorder="1" applyAlignment="1">
      <alignment horizontal="left" vertical="top" wrapText="1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6" borderId="0" xfId="0" applyFill="1" applyAlignment="1">
      <alignment horizontal="center" vertical="center"/>
    </xf>
    <xf numFmtId="0" fontId="0" fillId="11" borderId="0" xfId="0" applyFill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0" fillId="14" borderId="0" xfId="0" applyFill="1" applyAlignment="1">
      <alignment horizontal="center" vertical="center"/>
    </xf>
    <xf numFmtId="0" fontId="0" fillId="9" borderId="5" xfId="0" applyFill="1" applyBorder="1" applyAlignment="1">
      <alignment horizontal="center" vertical="center"/>
    </xf>
    <xf numFmtId="0" fontId="0" fillId="9" borderId="20" xfId="0" applyFill="1" applyBorder="1" applyAlignment="1">
      <alignment horizontal="center" vertical="center"/>
    </xf>
    <xf numFmtId="0" fontId="0" fillId="9" borderId="21" xfId="0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21" xfId="0" applyFill="1" applyBorder="1" applyAlignment="1">
      <alignment horizontal="center" vertical="center"/>
    </xf>
    <xf numFmtId="0" fontId="0" fillId="9" borderId="5" xfId="0" applyFill="1" applyBorder="1" applyAlignment="1">
      <alignment horizontal="left" vertical="top" wrapText="1"/>
    </xf>
    <xf numFmtId="0" fontId="0" fillId="9" borderId="20" xfId="0" applyFill="1" applyBorder="1" applyAlignment="1">
      <alignment horizontal="left" vertical="top" wrapText="1"/>
    </xf>
    <xf numFmtId="0" fontId="0" fillId="9" borderId="21" xfId="0" applyFill="1" applyBorder="1" applyAlignment="1">
      <alignment horizontal="left" vertical="top" wrapText="1"/>
    </xf>
    <xf numFmtId="0" fontId="11" fillId="0" borderId="0" xfId="0" applyFont="1" applyAlignment="1">
      <alignment horizontal="left" vertical="center" wrapText="1"/>
    </xf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colors>
    <mruColors>
      <color rgb="FFE258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41743-A562-ED41-B0ED-0E5C3BA65486}">
  <dimension ref="A1:Q64"/>
  <sheetViews>
    <sheetView tabSelected="1" topLeftCell="A39" zoomScale="70" zoomScaleNormal="70" workbookViewId="0">
      <pane xSplit="1" topLeftCell="I1" activePane="topRight" state="frozen"/>
      <selection pane="topRight" activeCell="P63" sqref="P1:P64"/>
    </sheetView>
  </sheetViews>
  <sheetFormatPr defaultColWidth="10.875" defaultRowHeight="15.6"/>
  <cols>
    <col min="1" max="1" width="54" style="1" customWidth="1"/>
    <col min="2" max="2" width="21.625" style="98" customWidth="1"/>
    <col min="3" max="3" width="21.875" style="1" customWidth="1"/>
    <col min="4" max="4" width="27.125" style="1" customWidth="1"/>
    <col min="5" max="5" width="25.125" style="1" customWidth="1"/>
    <col min="6" max="6" width="21.5" style="1" customWidth="1"/>
    <col min="7" max="8" width="25.875" style="1" customWidth="1"/>
    <col min="9" max="9" width="32" style="1" customWidth="1"/>
    <col min="10" max="12" width="32.5" style="1" customWidth="1"/>
    <col min="13" max="13" width="24" style="1" customWidth="1"/>
    <col min="14" max="14" width="15.5" style="1" customWidth="1"/>
    <col min="15" max="15" width="14.875" style="1" customWidth="1"/>
    <col min="16" max="16" width="16.5" style="1" customWidth="1"/>
    <col min="17" max="17" width="10.875" style="1" customWidth="1"/>
    <col min="18" max="16384" width="10.875" style="1"/>
  </cols>
  <sheetData>
    <row r="1" spans="1:15" ht="93.6" thickTop="1">
      <c r="A1" s="5" t="s">
        <v>0</v>
      </c>
      <c r="B1" s="96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5" t="s">
        <v>13</v>
      </c>
      <c r="O1" s="11" t="s">
        <v>14</v>
      </c>
    </row>
    <row r="2" spans="1:15" ht="24.95" customHeight="1">
      <c r="A2" s="3"/>
      <c r="B2" s="101">
        <v>0.03</v>
      </c>
      <c r="C2" s="7">
        <v>7.0000000000000007E-2</v>
      </c>
      <c r="D2" s="7">
        <v>0.2</v>
      </c>
      <c r="E2" s="7">
        <v>0.05</v>
      </c>
      <c r="F2" s="7">
        <v>0.1</v>
      </c>
      <c r="G2" s="13">
        <v>0.1</v>
      </c>
      <c r="H2" s="7">
        <v>0.1</v>
      </c>
      <c r="I2" s="7">
        <v>0.1</v>
      </c>
      <c r="J2" s="8">
        <v>0.1</v>
      </c>
      <c r="K2" s="7">
        <v>0.05</v>
      </c>
      <c r="L2" s="7">
        <v>0.1</v>
      </c>
      <c r="M2" s="23">
        <v>-0.05</v>
      </c>
      <c r="N2" s="22">
        <f>SUM(B2:M2)</f>
        <v>0.95</v>
      </c>
      <c r="O2" s="11"/>
    </row>
    <row r="3" spans="1:15">
      <c r="A3" s="9" t="s">
        <v>15</v>
      </c>
      <c r="B3" s="97"/>
      <c r="C3" s="19"/>
      <c r="D3" s="19"/>
      <c r="E3" s="19"/>
      <c r="F3" s="19"/>
      <c r="G3" s="78"/>
      <c r="H3" s="19"/>
      <c r="I3" s="19"/>
      <c r="J3" s="19"/>
      <c r="K3" s="19"/>
      <c r="L3" s="19"/>
      <c r="M3" s="19"/>
      <c r="N3" s="2">
        <f>SUMPRODUCT($B$2:$M$2,B3:M3)</f>
        <v>0</v>
      </c>
      <c r="O3" s="15">
        <v>0.05</v>
      </c>
    </row>
    <row r="4" spans="1:15">
      <c r="A4" s="9"/>
      <c r="B4" s="97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2"/>
      <c r="O4" s="15"/>
    </row>
    <row r="5" spans="1:15">
      <c r="A5" s="9" t="s">
        <v>16</v>
      </c>
      <c r="B5" s="100"/>
      <c r="C5" s="14"/>
      <c r="D5" s="14"/>
      <c r="E5" s="14"/>
      <c r="F5" s="14"/>
      <c r="G5" s="79"/>
      <c r="H5" s="14"/>
      <c r="I5" s="14"/>
      <c r="J5" s="14"/>
      <c r="K5" s="14"/>
      <c r="L5" s="14"/>
      <c r="M5" s="14"/>
      <c r="N5" s="2">
        <f>SUMPRODUCT($B$2:$M$2,B5:M5)</f>
        <v>0</v>
      </c>
      <c r="O5" s="15">
        <v>0.05</v>
      </c>
    </row>
    <row r="6" spans="1:15">
      <c r="A6" s="9"/>
      <c r="B6" s="100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2"/>
      <c r="O6" s="15"/>
    </row>
    <row r="7" spans="1:15">
      <c r="A7" s="9" t="s">
        <v>17</v>
      </c>
      <c r="B7" s="97"/>
      <c r="C7" s="19"/>
      <c r="D7" s="19"/>
      <c r="E7" s="19"/>
      <c r="F7" s="19"/>
      <c r="G7" s="78"/>
      <c r="H7" s="19"/>
      <c r="I7" s="19"/>
      <c r="J7" s="19"/>
      <c r="K7" s="19"/>
      <c r="L7" s="19"/>
      <c r="M7" s="19"/>
      <c r="N7" s="2">
        <f>SUMPRODUCT($B$2:$M$2,B7:M7)</f>
        <v>0</v>
      </c>
      <c r="O7" s="15">
        <v>0.04</v>
      </c>
    </row>
    <row r="8" spans="1:15">
      <c r="A8" s="9"/>
      <c r="B8" s="97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2"/>
      <c r="O8" s="15"/>
    </row>
    <row r="9" spans="1:15">
      <c r="A9" s="9" t="s">
        <v>18</v>
      </c>
      <c r="B9" s="100"/>
      <c r="C9" s="14"/>
      <c r="D9" s="14"/>
      <c r="E9" s="14"/>
      <c r="F9" s="14"/>
      <c r="G9" s="79"/>
      <c r="H9" s="14"/>
      <c r="I9" s="14"/>
      <c r="J9" s="14"/>
      <c r="K9" s="14"/>
      <c r="L9" s="14"/>
      <c r="M9" s="14"/>
      <c r="N9" s="2">
        <f>SUMPRODUCT($B$2:$M$2,B9:M9)</f>
        <v>0</v>
      </c>
      <c r="O9" s="15">
        <v>0.04</v>
      </c>
    </row>
    <row r="10" spans="1:15">
      <c r="A10" s="9"/>
      <c r="B10" s="100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2"/>
      <c r="O10" s="15"/>
    </row>
    <row r="11" spans="1:15">
      <c r="A11" s="9" t="s">
        <v>19</v>
      </c>
      <c r="B11" s="97"/>
      <c r="C11" s="19"/>
      <c r="D11" s="19"/>
      <c r="E11" s="19"/>
      <c r="F11" s="19"/>
      <c r="G11" s="78"/>
      <c r="H11" s="19"/>
      <c r="I11" s="19"/>
      <c r="J11" s="19"/>
      <c r="K11" s="19"/>
      <c r="L11" s="19"/>
      <c r="M11" s="19"/>
      <c r="N11" s="2">
        <f>SUMPRODUCT($B$2:$M$2,B11:M11)</f>
        <v>0</v>
      </c>
      <c r="O11" s="15">
        <v>0.05</v>
      </c>
    </row>
    <row r="12" spans="1:15">
      <c r="A12" s="9"/>
      <c r="B12" s="97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2"/>
      <c r="O12" s="15"/>
    </row>
    <row r="13" spans="1:15">
      <c r="A13" s="9" t="s">
        <v>20</v>
      </c>
      <c r="B13" s="100"/>
      <c r="C13" s="14"/>
      <c r="D13" s="14"/>
      <c r="E13" s="14"/>
      <c r="F13" s="14"/>
      <c r="G13" s="79"/>
      <c r="H13" s="14"/>
      <c r="I13" s="14"/>
      <c r="J13" s="14"/>
      <c r="K13" s="14"/>
      <c r="L13" s="14"/>
      <c r="M13" s="14"/>
      <c r="N13" s="2">
        <f>SUMPRODUCT($B$2:$M$2,B13:M13)</f>
        <v>0</v>
      </c>
      <c r="O13" s="15">
        <v>0.04</v>
      </c>
    </row>
    <row r="14" spans="1:15">
      <c r="A14" s="9"/>
      <c r="B14" s="100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2"/>
      <c r="O14" s="15"/>
    </row>
    <row r="15" spans="1:15">
      <c r="A15" s="9" t="s">
        <v>21</v>
      </c>
      <c r="B15" s="97"/>
      <c r="C15" s="19"/>
      <c r="D15" s="19"/>
      <c r="E15" s="19"/>
      <c r="F15" s="19"/>
      <c r="G15" s="78"/>
      <c r="H15" s="19"/>
      <c r="I15" s="19"/>
      <c r="J15" s="19"/>
      <c r="K15" s="19"/>
      <c r="L15" s="19"/>
      <c r="M15" s="19"/>
      <c r="N15" s="2">
        <f>SUMPRODUCT($B$2:$M$2,B15:M15)</f>
        <v>0</v>
      </c>
      <c r="O15" s="15">
        <v>0.05</v>
      </c>
    </row>
    <row r="16" spans="1:15">
      <c r="A16" s="9"/>
      <c r="B16" s="97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2"/>
      <c r="O16" s="15"/>
    </row>
    <row r="17" spans="1:15">
      <c r="A17" s="9" t="s">
        <v>22</v>
      </c>
      <c r="B17" s="100"/>
      <c r="C17" s="14"/>
      <c r="D17" s="14"/>
      <c r="E17" s="14"/>
      <c r="F17" s="14"/>
      <c r="G17" s="79"/>
      <c r="H17" s="14"/>
      <c r="I17" s="14"/>
      <c r="J17" s="14"/>
      <c r="K17" s="14"/>
      <c r="L17" s="14"/>
      <c r="M17" s="14"/>
      <c r="N17" s="2">
        <f>SUMPRODUCT($B$2:$M$2,B17:M17)</f>
        <v>0</v>
      </c>
      <c r="O17" s="15">
        <v>0.03</v>
      </c>
    </row>
    <row r="18" spans="1:15">
      <c r="A18" s="9"/>
      <c r="B18" s="100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2"/>
      <c r="O18" s="15"/>
    </row>
    <row r="19" spans="1:15">
      <c r="A19" s="9" t="s">
        <v>23</v>
      </c>
      <c r="B19" s="97"/>
      <c r="C19" s="19"/>
      <c r="D19" s="19"/>
      <c r="E19" s="19"/>
      <c r="F19" s="19"/>
      <c r="G19" s="78"/>
      <c r="H19" s="19"/>
      <c r="I19" s="19"/>
      <c r="J19" s="19"/>
      <c r="K19" s="19"/>
      <c r="L19" s="19"/>
      <c r="M19" s="19"/>
      <c r="N19" s="2">
        <f>SUMPRODUCT($B$2:$M$2,B19:M19)</f>
        <v>0</v>
      </c>
      <c r="O19" s="15">
        <v>0.03</v>
      </c>
    </row>
    <row r="20" spans="1:15">
      <c r="A20" s="9"/>
      <c r="B20" s="97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2"/>
      <c r="O20" s="15"/>
    </row>
    <row r="21" spans="1:15">
      <c r="A21" s="9" t="s">
        <v>24</v>
      </c>
      <c r="B21" s="100"/>
      <c r="C21" s="14"/>
      <c r="D21" s="14"/>
      <c r="E21" s="14"/>
      <c r="F21" s="14"/>
      <c r="G21" s="79"/>
      <c r="H21" s="14"/>
      <c r="I21" s="14"/>
      <c r="J21" s="14"/>
      <c r="K21" s="14"/>
      <c r="L21" s="14"/>
      <c r="M21" s="14"/>
      <c r="N21" s="2">
        <f>SUMPRODUCT($B$2:$M$2,B21:M21)</f>
        <v>0</v>
      </c>
      <c r="O21" s="15">
        <v>0.02</v>
      </c>
    </row>
    <row r="22" spans="1:15">
      <c r="A22" s="9"/>
      <c r="B22" s="100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2"/>
      <c r="O22" s="15"/>
    </row>
    <row r="23" spans="1:15">
      <c r="A23" s="9" t="s">
        <v>25</v>
      </c>
      <c r="B23" s="97"/>
      <c r="C23" s="19"/>
      <c r="D23" s="19"/>
      <c r="E23" s="19"/>
      <c r="F23" s="19"/>
      <c r="G23" s="78"/>
      <c r="H23" s="19"/>
      <c r="I23" s="19"/>
      <c r="J23" s="19"/>
      <c r="K23" s="19"/>
      <c r="L23" s="19"/>
      <c r="M23" s="19"/>
      <c r="N23" s="2">
        <f>SUMPRODUCT($B$2:$M$2,B23:M23)</f>
        <v>0</v>
      </c>
      <c r="O23" s="15">
        <v>0.03</v>
      </c>
    </row>
    <row r="24" spans="1:15">
      <c r="A24" s="9"/>
      <c r="B24" s="97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2"/>
      <c r="O24" s="15"/>
    </row>
    <row r="25" spans="1:15">
      <c r="A25" s="9" t="s">
        <v>26</v>
      </c>
      <c r="B25" s="100"/>
      <c r="C25" s="14"/>
      <c r="D25" s="14"/>
      <c r="E25" s="14"/>
      <c r="F25" s="14"/>
      <c r="G25" s="79"/>
      <c r="H25" s="14"/>
      <c r="I25" s="14"/>
      <c r="J25" s="14"/>
      <c r="K25" s="14"/>
      <c r="L25" s="14"/>
      <c r="M25" s="14"/>
      <c r="N25" s="2">
        <f>SUMPRODUCT($B$2:$M$2,B25:M25)</f>
        <v>0</v>
      </c>
      <c r="O25" s="15">
        <v>0.04</v>
      </c>
    </row>
    <row r="26" spans="1:15">
      <c r="A26" s="9"/>
      <c r="B26" s="100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2"/>
      <c r="O26" s="15"/>
    </row>
    <row r="27" spans="1:15">
      <c r="A27" s="9" t="s">
        <v>27</v>
      </c>
      <c r="B27" s="97"/>
      <c r="C27" s="19"/>
      <c r="D27" s="19"/>
      <c r="E27" s="19"/>
      <c r="F27" s="19"/>
      <c r="G27" s="78"/>
      <c r="H27" s="19"/>
      <c r="I27" s="19"/>
      <c r="J27" s="19"/>
      <c r="K27" s="19"/>
      <c r="L27" s="19"/>
      <c r="M27" s="19"/>
      <c r="N27" s="2">
        <f>SUMPRODUCT($B$2:$M$2,B27:M27)</f>
        <v>0</v>
      </c>
      <c r="O27" s="15">
        <v>0.02</v>
      </c>
    </row>
    <row r="28" spans="1:15">
      <c r="A28" s="9"/>
      <c r="B28" s="97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2"/>
      <c r="O28" s="15"/>
    </row>
    <row r="29" spans="1:15">
      <c r="A29" s="9" t="s">
        <v>28</v>
      </c>
      <c r="B29" s="100"/>
      <c r="C29" s="14"/>
      <c r="D29" s="14"/>
      <c r="E29" s="14"/>
      <c r="F29" s="14"/>
      <c r="G29" s="79"/>
      <c r="H29" s="14"/>
      <c r="I29" s="14"/>
      <c r="J29" s="14"/>
      <c r="K29" s="14"/>
      <c r="L29" s="14"/>
      <c r="M29" s="14"/>
      <c r="N29" s="2">
        <f>SUMPRODUCT($B$2:$M$2,B29:M29)</f>
        <v>0</v>
      </c>
      <c r="O29" s="15">
        <v>0.04</v>
      </c>
    </row>
    <row r="30" spans="1:15">
      <c r="A30" s="9"/>
      <c r="B30" s="100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2"/>
      <c r="O30" s="15"/>
    </row>
    <row r="31" spans="1:15">
      <c r="A31" s="9" t="s">
        <v>29</v>
      </c>
      <c r="B31" s="97"/>
      <c r="C31" s="19"/>
      <c r="D31" s="19"/>
      <c r="E31" s="19"/>
      <c r="F31" s="19"/>
      <c r="G31" s="78"/>
      <c r="H31" s="19"/>
      <c r="I31" s="19"/>
      <c r="J31" s="19"/>
      <c r="K31" s="19"/>
      <c r="L31" s="19"/>
      <c r="M31" s="19"/>
      <c r="N31" s="2">
        <f>SUMPRODUCT($B$2:$M$2,B31:M31)</f>
        <v>0</v>
      </c>
      <c r="O31" s="15">
        <v>0.03</v>
      </c>
    </row>
    <row r="32" spans="1:15">
      <c r="A32" s="9"/>
      <c r="B32" s="97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2"/>
      <c r="O32" s="15"/>
    </row>
    <row r="33" spans="1:15">
      <c r="A33" s="9" t="s">
        <v>30</v>
      </c>
      <c r="B33" s="100"/>
      <c r="C33" s="14"/>
      <c r="D33" s="14"/>
      <c r="E33" s="14"/>
      <c r="F33" s="14"/>
      <c r="G33" s="79"/>
      <c r="H33" s="14"/>
      <c r="I33" s="14"/>
      <c r="J33" s="14"/>
      <c r="K33" s="14"/>
      <c r="L33" s="14"/>
      <c r="M33" s="14"/>
      <c r="N33" s="2">
        <f>SUMPRODUCT($B$2:$M$2,B33:M33)</f>
        <v>0</v>
      </c>
      <c r="O33" s="15">
        <v>0.04</v>
      </c>
    </row>
    <row r="34" spans="1:15">
      <c r="A34" s="9"/>
      <c r="B34" s="100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2"/>
      <c r="O34" s="15"/>
    </row>
    <row r="35" spans="1:15">
      <c r="A35" s="9" t="s">
        <v>31</v>
      </c>
      <c r="B35" s="97"/>
      <c r="C35" s="19"/>
      <c r="D35" s="19"/>
      <c r="E35" s="19"/>
      <c r="F35" s="19"/>
      <c r="G35" s="78"/>
      <c r="H35" s="19"/>
      <c r="I35" s="19"/>
      <c r="J35" s="19"/>
      <c r="K35" s="19"/>
      <c r="L35" s="19"/>
      <c r="M35" s="19"/>
      <c r="N35" s="2">
        <f>SUMPRODUCT($B$2:$M$2,B35:M35)</f>
        <v>0</v>
      </c>
      <c r="O35" s="15">
        <v>0.04</v>
      </c>
    </row>
    <row r="36" spans="1:15">
      <c r="A36" s="9"/>
      <c r="B36" s="97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2"/>
      <c r="O36" s="15"/>
    </row>
    <row r="37" spans="1:15">
      <c r="A37" s="9" t="s">
        <v>32</v>
      </c>
      <c r="B37" s="100"/>
      <c r="C37" s="14"/>
      <c r="D37" s="14"/>
      <c r="E37" s="14"/>
      <c r="F37" s="14"/>
      <c r="G37" s="79"/>
      <c r="H37" s="14"/>
      <c r="I37" s="14"/>
      <c r="J37" s="14"/>
      <c r="K37" s="14"/>
      <c r="L37" s="14"/>
      <c r="M37" s="14"/>
      <c r="N37" s="2">
        <f>SUMPRODUCT($B$2:$M$2,B37:M37)</f>
        <v>0</v>
      </c>
      <c r="O37" s="15">
        <v>0.04</v>
      </c>
    </row>
    <row r="38" spans="1:15">
      <c r="A38" s="9"/>
      <c r="B38" s="100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2"/>
      <c r="O38" s="15"/>
    </row>
    <row r="39" spans="1:15">
      <c r="A39" s="9" t="s">
        <v>33</v>
      </c>
      <c r="B39" s="97"/>
      <c r="C39" s="19"/>
      <c r="D39" s="19"/>
      <c r="E39" s="19"/>
      <c r="F39" s="19"/>
      <c r="G39" s="78"/>
      <c r="H39" s="19"/>
      <c r="I39" s="19"/>
      <c r="J39" s="19"/>
      <c r="K39" s="19"/>
      <c r="L39" s="19"/>
      <c r="M39" s="19"/>
      <c r="N39" s="2">
        <f>SUMPRODUCT($B$2:$M$2,B39:M39)</f>
        <v>0</v>
      </c>
      <c r="O39" s="15">
        <v>0.04</v>
      </c>
    </row>
    <row r="40" spans="1:15">
      <c r="A40" s="9"/>
      <c r="B40" s="97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2"/>
      <c r="O40" s="15"/>
    </row>
    <row r="41" spans="1:15">
      <c r="A41" s="9" t="s">
        <v>34</v>
      </c>
      <c r="B41" s="100"/>
      <c r="C41" s="14"/>
      <c r="D41" s="14"/>
      <c r="E41" s="14"/>
      <c r="F41" s="14"/>
      <c r="G41" s="79"/>
      <c r="H41" s="14"/>
      <c r="I41" s="14"/>
      <c r="J41" s="14"/>
      <c r="K41" s="14"/>
      <c r="L41" s="14"/>
      <c r="M41" s="14"/>
      <c r="N41" s="2">
        <f>SUMPRODUCT($B$2:$M$2,B41:M41)</f>
        <v>0</v>
      </c>
      <c r="O41" s="15">
        <v>0.02</v>
      </c>
    </row>
    <row r="42" spans="1:15">
      <c r="A42" s="9"/>
      <c r="B42" s="100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2"/>
      <c r="O42" s="15"/>
    </row>
    <row r="43" spans="1:15">
      <c r="A43" s="9" t="s">
        <v>35</v>
      </c>
      <c r="B43" s="97"/>
      <c r="C43" s="19"/>
      <c r="D43" s="19"/>
      <c r="E43" s="19"/>
      <c r="F43" s="19"/>
      <c r="G43" s="78"/>
      <c r="H43" s="19"/>
      <c r="I43" s="19"/>
      <c r="J43" s="19"/>
      <c r="K43" s="19"/>
      <c r="L43" s="19"/>
      <c r="M43" s="19"/>
      <c r="N43" s="2">
        <f>SUMPRODUCT($B$2:$M$2,B43:M43)</f>
        <v>0</v>
      </c>
      <c r="O43" s="15">
        <v>0.04</v>
      </c>
    </row>
    <row r="44" spans="1:15">
      <c r="A44" s="9"/>
      <c r="B44" s="97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2"/>
      <c r="O44" s="15"/>
    </row>
    <row r="45" spans="1:15">
      <c r="A45" s="9" t="s">
        <v>36</v>
      </c>
      <c r="B45" s="100"/>
      <c r="C45" s="14"/>
      <c r="D45" s="14"/>
      <c r="E45" s="14"/>
      <c r="F45" s="14"/>
      <c r="G45" s="79"/>
      <c r="H45" s="14"/>
      <c r="I45" s="14"/>
      <c r="J45" s="14"/>
      <c r="K45" s="14"/>
      <c r="L45" s="14"/>
      <c r="M45" s="14"/>
      <c r="N45" s="2">
        <f>SUMPRODUCT($B$2:$M$2,B45:M45)</f>
        <v>0</v>
      </c>
      <c r="O45" s="15">
        <v>0.03</v>
      </c>
    </row>
    <row r="46" spans="1:15">
      <c r="A46" s="9"/>
      <c r="B46" s="100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2"/>
      <c r="O46" s="15"/>
    </row>
    <row r="47" spans="1:15">
      <c r="A47" s="9" t="s">
        <v>37</v>
      </c>
      <c r="B47" s="97"/>
      <c r="C47" s="19"/>
      <c r="D47" s="19"/>
      <c r="E47" s="19"/>
      <c r="F47" s="19"/>
      <c r="G47" s="78"/>
      <c r="H47" s="19"/>
      <c r="I47" s="19"/>
      <c r="J47" s="19"/>
      <c r="K47" s="19"/>
      <c r="L47" s="19"/>
      <c r="M47" s="19"/>
      <c r="N47" s="2">
        <f>SUMPRODUCT($B$2:$M$2,B47:M47)</f>
        <v>0</v>
      </c>
      <c r="O47" s="15">
        <v>0.02</v>
      </c>
    </row>
    <row r="48" spans="1:15">
      <c r="A48" s="9"/>
      <c r="B48" s="97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2"/>
      <c r="O48" s="15"/>
    </row>
    <row r="49" spans="1:17">
      <c r="A49" s="9" t="s">
        <v>38</v>
      </c>
      <c r="B49" s="100"/>
      <c r="C49" s="14"/>
      <c r="D49" s="14"/>
      <c r="E49" s="14"/>
      <c r="F49" s="14"/>
      <c r="G49" s="79"/>
      <c r="H49" s="14"/>
      <c r="I49" s="14"/>
      <c r="J49" s="14"/>
      <c r="K49" s="14"/>
      <c r="L49" s="14"/>
      <c r="M49" s="14"/>
      <c r="N49" s="2">
        <f>SUMPRODUCT($B$2:$M$2,B49:M49)</f>
        <v>0</v>
      </c>
      <c r="O49" s="15">
        <v>0.03</v>
      </c>
    </row>
    <row r="50" spans="1:17">
      <c r="A50" s="9"/>
      <c r="B50" s="100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2"/>
      <c r="O50" s="15"/>
    </row>
    <row r="51" spans="1:17">
      <c r="A51" s="9" t="s">
        <v>39</v>
      </c>
      <c r="B51" s="97"/>
      <c r="C51" s="19"/>
      <c r="D51" s="19"/>
      <c r="E51" s="19"/>
      <c r="F51" s="19"/>
      <c r="G51" s="78"/>
      <c r="H51" s="19"/>
      <c r="I51" s="19"/>
      <c r="J51" s="19"/>
      <c r="K51" s="19"/>
      <c r="L51" s="19"/>
      <c r="M51" s="19"/>
      <c r="N51" s="2">
        <f>SUMPRODUCT($B$2:$M$2,B51:M51)</f>
        <v>0</v>
      </c>
      <c r="O51" s="15">
        <v>0.03</v>
      </c>
    </row>
    <row r="52" spans="1:17">
      <c r="A52" s="9"/>
      <c r="B52" s="97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2"/>
      <c r="O52" s="15"/>
    </row>
    <row r="53" spans="1:17">
      <c r="A53" s="9" t="s">
        <v>40</v>
      </c>
      <c r="B53" s="100"/>
      <c r="C53" s="14"/>
      <c r="D53" s="14"/>
      <c r="E53" s="14"/>
      <c r="F53" s="14"/>
      <c r="G53" s="79"/>
      <c r="H53" s="14"/>
      <c r="I53" s="14"/>
      <c r="J53" s="14"/>
      <c r="K53" s="14"/>
      <c r="L53" s="14"/>
      <c r="M53" s="14"/>
      <c r="N53" s="2">
        <f>SUMPRODUCT($B$2:$M$2,B53:M53)</f>
        <v>0</v>
      </c>
      <c r="O53" s="15">
        <v>0.02</v>
      </c>
    </row>
    <row r="54" spans="1:17">
      <c r="A54" s="9"/>
      <c r="B54" s="100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2"/>
      <c r="O54" s="15"/>
    </row>
    <row r="55" spans="1:17">
      <c r="A55" s="9" t="s">
        <v>41</v>
      </c>
      <c r="B55" s="97"/>
      <c r="C55" s="19"/>
      <c r="D55" s="19"/>
      <c r="E55" s="19"/>
      <c r="F55" s="19"/>
      <c r="G55" s="78"/>
      <c r="H55" s="19"/>
      <c r="I55" s="19"/>
      <c r="J55" s="19"/>
      <c r="K55" s="19"/>
      <c r="L55" s="19"/>
      <c r="M55" s="19"/>
      <c r="N55" s="2">
        <f>SUMPRODUCT($B$2:$M$2,B55:M55)</f>
        <v>0</v>
      </c>
      <c r="O55" s="15">
        <v>0.02</v>
      </c>
    </row>
    <row r="56" spans="1:17">
      <c r="A56" s="9"/>
      <c r="B56" s="97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2"/>
      <c r="O56" s="15"/>
    </row>
    <row r="57" spans="1:17" ht="18.600000000000001">
      <c r="A57" s="9" t="s">
        <v>42</v>
      </c>
      <c r="B57" s="100"/>
      <c r="C57" s="14"/>
      <c r="D57" s="14"/>
      <c r="E57" s="14"/>
      <c r="F57" s="14"/>
      <c r="G57" s="79"/>
      <c r="H57" s="14"/>
      <c r="I57" s="14"/>
      <c r="J57" s="14"/>
      <c r="K57" s="14"/>
      <c r="L57" s="14"/>
      <c r="M57" s="14"/>
      <c r="N57" s="2">
        <f>SUMPRODUCT($B$2:$M$2,B57:M57)</f>
        <v>0</v>
      </c>
      <c r="O57" s="15">
        <v>0.02</v>
      </c>
      <c r="P57" s="18"/>
      <c r="Q57" s="18"/>
    </row>
    <row r="58" spans="1:17" ht="18.600000000000001">
      <c r="A58" s="9"/>
      <c r="B58" s="100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2"/>
      <c r="O58" s="15"/>
      <c r="P58" s="18"/>
      <c r="Q58" s="18"/>
    </row>
    <row r="59" spans="1:17" ht="18.95" customHeight="1">
      <c r="A59" s="9" t="s">
        <v>43</v>
      </c>
      <c r="B59" s="97"/>
      <c r="C59" s="19"/>
      <c r="D59" s="19"/>
      <c r="E59" s="19"/>
      <c r="F59" s="19"/>
      <c r="G59" s="78"/>
      <c r="H59" s="19"/>
      <c r="I59" s="19"/>
      <c r="J59" s="19"/>
      <c r="K59" s="19"/>
      <c r="L59" s="19"/>
      <c r="M59" s="19"/>
      <c r="N59" s="2">
        <f>SUMPRODUCT($B$2:$M$2,B59:M59)</f>
        <v>0</v>
      </c>
      <c r="O59" s="15">
        <v>0.02</v>
      </c>
      <c r="P59" s="10"/>
      <c r="Q59" s="10"/>
    </row>
    <row r="60" spans="1:17" ht="18.95" customHeight="1">
      <c r="A60" s="9"/>
      <c r="B60" s="97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2"/>
      <c r="O60" s="15"/>
      <c r="P60" s="10"/>
      <c r="Q60" s="10"/>
    </row>
    <row r="61" spans="1:17" ht="18.95" customHeight="1">
      <c r="A61" s="9" t="s">
        <v>44</v>
      </c>
      <c r="B61" s="100"/>
      <c r="C61" s="14"/>
      <c r="D61" s="14"/>
      <c r="E61" s="14"/>
      <c r="F61" s="14"/>
      <c r="G61" s="79"/>
      <c r="H61" s="14"/>
      <c r="I61" s="14"/>
      <c r="J61" s="14"/>
      <c r="K61" s="14"/>
      <c r="L61" s="14"/>
      <c r="M61" s="14"/>
      <c r="N61" s="2">
        <f>SUMPRODUCT($B$2:$M$2,B61:M61)</f>
        <v>0</v>
      </c>
      <c r="O61" s="20">
        <v>0.03</v>
      </c>
      <c r="P61" s="10"/>
      <c r="Q61" s="10"/>
    </row>
    <row r="62" spans="1:17" ht="17.100000000000001" customHeight="1">
      <c r="A62" s="9"/>
      <c r="B62" s="100"/>
      <c r="C62" s="14"/>
      <c r="D62" s="14"/>
      <c r="E62" s="14"/>
      <c r="F62" s="14"/>
      <c r="G62" s="14"/>
      <c r="H62" s="14"/>
      <c r="I62" s="14"/>
      <c r="J62" s="14"/>
      <c r="K62" s="14"/>
      <c r="L62" s="21"/>
      <c r="M62" s="21"/>
      <c r="N62" s="2"/>
      <c r="O62" s="20"/>
      <c r="P62" s="10"/>
      <c r="Q62" s="10"/>
    </row>
    <row r="63" spans="1:17" ht="17.100000000000001" customHeight="1">
      <c r="A63" s="1" t="s">
        <v>13</v>
      </c>
      <c r="B63" s="12">
        <v>0.81</v>
      </c>
      <c r="C63" s="12">
        <v>0.44</v>
      </c>
      <c r="D63" s="12">
        <v>2.21</v>
      </c>
      <c r="E63" s="12">
        <v>4</v>
      </c>
      <c r="F63" s="12">
        <v>7.6</v>
      </c>
      <c r="G63" s="12">
        <v>1.1000000000000001</v>
      </c>
      <c r="H63" s="12">
        <v>0.49</v>
      </c>
      <c r="I63" s="12">
        <v>3</v>
      </c>
      <c r="J63" s="12">
        <v>3</v>
      </c>
      <c r="K63" s="12">
        <v>0</v>
      </c>
      <c r="L63" s="12">
        <v>0.93500000000000005</v>
      </c>
      <c r="M63" s="12">
        <v>0</v>
      </c>
      <c r="N63" s="171">
        <f xml:space="preserve"> (SUM(B63:L63)-M63)</f>
        <v>23.584999999999997</v>
      </c>
      <c r="O63" s="16">
        <f>SUM(O3:O62)</f>
        <v>1.0000000000000004</v>
      </c>
      <c r="P63" s="17"/>
      <c r="Q63" s="10"/>
    </row>
    <row r="64" spans="1:17" ht="46.5">
      <c r="N64" s="168" t="s">
        <v>45</v>
      </c>
    </row>
  </sheetData>
  <pageMargins left="0.7" right="0.7" top="0.75" bottom="0.75" header="0.3" footer="0.3"/>
  <pageSetup paperSize="9" orientation="portrait" r:id="rId1"/>
  <headerFooter>
    <oddFooter>&amp;C&amp;1#&amp;"Calibri"&amp;10&amp;K000000Classificação da informação: Uso Interno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EB9F7-4B6D-9A42-A866-4306FA3D07F1}">
  <dimension ref="A1:D67"/>
  <sheetViews>
    <sheetView topLeftCell="B55" zoomScale="70" zoomScaleNormal="70" workbookViewId="0">
      <selection activeCell="B63" sqref="B63"/>
    </sheetView>
  </sheetViews>
  <sheetFormatPr defaultColWidth="10.625" defaultRowHeight="15.6"/>
  <cols>
    <col min="1" max="1" width="49.375" bestFit="1" customWidth="1"/>
    <col min="2" max="2" width="118.125" style="26" customWidth="1"/>
    <col min="3" max="3" width="22" customWidth="1"/>
  </cols>
  <sheetData>
    <row r="1" spans="1:4" ht="15.95" thickTop="1">
      <c r="A1" s="58" t="s">
        <v>0</v>
      </c>
      <c r="B1" s="4" t="s">
        <v>46</v>
      </c>
      <c r="C1" s="27" t="s">
        <v>47</v>
      </c>
    </row>
    <row r="2" spans="1:4">
      <c r="A2" s="59"/>
      <c r="B2" s="6"/>
      <c r="C2" s="63"/>
    </row>
    <row r="3" spans="1:4">
      <c r="A3" s="60" t="s">
        <v>15</v>
      </c>
      <c r="B3" s="86">
        <v>1.5</v>
      </c>
      <c r="C3" s="63">
        <f>B3/3*100</f>
        <v>50</v>
      </c>
      <c r="D3">
        <f>'Banco (CRÉDITO)'!O3*'Presença nas Políticas'!B3</f>
        <v>7.5000000000000011E-2</v>
      </c>
    </row>
    <row r="4" spans="1:4" ht="51.95">
      <c r="A4" s="108"/>
      <c r="B4" s="125" t="s">
        <v>48</v>
      </c>
      <c r="C4" s="63"/>
    </row>
    <row r="5" spans="1:4">
      <c r="A5" s="61" t="s">
        <v>16</v>
      </c>
      <c r="B5" s="88">
        <v>1.5</v>
      </c>
      <c r="C5" s="63">
        <f t="shared" ref="C5:C61" si="0">B5/3*100</f>
        <v>50</v>
      </c>
      <c r="D5">
        <f>'Banco (CRÉDITO)'!O5*'Presença nas Políticas'!B5</f>
        <v>7.5000000000000011E-2</v>
      </c>
    </row>
    <row r="6" spans="1:4" ht="51.95">
      <c r="A6" s="108"/>
      <c r="B6" s="124" t="s">
        <v>48</v>
      </c>
      <c r="C6" s="63"/>
    </row>
    <row r="7" spans="1:4">
      <c r="A7" s="61" t="s">
        <v>17</v>
      </c>
      <c r="B7" s="86">
        <v>1.5</v>
      </c>
      <c r="C7" s="63">
        <f t="shared" si="0"/>
        <v>50</v>
      </c>
      <c r="D7">
        <f>'Banco (CRÉDITO)'!O7*'Presença nas Políticas'!B7</f>
        <v>0.06</v>
      </c>
    </row>
    <row r="8" spans="1:4">
      <c r="A8" s="108"/>
      <c r="B8" s="86" t="s">
        <v>49</v>
      </c>
      <c r="C8" s="63"/>
    </row>
    <row r="9" spans="1:4">
      <c r="A9" s="61" t="s">
        <v>18</v>
      </c>
      <c r="B9" s="88">
        <v>1.5</v>
      </c>
      <c r="C9" s="63">
        <f t="shared" si="0"/>
        <v>50</v>
      </c>
      <c r="D9">
        <f>'Banco (CRÉDITO)'!O9*'Presença nas Políticas'!B9</f>
        <v>0.06</v>
      </c>
    </row>
    <row r="10" spans="1:4">
      <c r="A10" s="108" t="s">
        <v>50</v>
      </c>
      <c r="B10" s="159" t="s">
        <v>49</v>
      </c>
      <c r="C10" s="63"/>
    </row>
    <row r="11" spans="1:4">
      <c r="A11" s="61" t="s">
        <v>19</v>
      </c>
      <c r="B11" s="86">
        <v>0</v>
      </c>
      <c r="C11" s="63">
        <f t="shared" si="0"/>
        <v>0</v>
      </c>
      <c r="D11">
        <f>'Banco (CRÉDITO)'!O11*'Presença nas Políticas'!B11</f>
        <v>0</v>
      </c>
    </row>
    <row r="12" spans="1:4">
      <c r="A12" s="108"/>
      <c r="B12" s="89"/>
      <c r="C12" s="63"/>
      <c r="D12">
        <f>'Banco (CRÉDITO)'!O12*'Presença nas Políticas'!B12</f>
        <v>0</v>
      </c>
    </row>
    <row r="13" spans="1:4">
      <c r="A13" s="61" t="s">
        <v>20</v>
      </c>
      <c r="B13" s="88">
        <v>0</v>
      </c>
      <c r="C13" s="63">
        <f t="shared" si="0"/>
        <v>0</v>
      </c>
      <c r="D13">
        <f>'Banco (CRÉDITO)'!O13*'Presença nas Políticas'!B13</f>
        <v>0</v>
      </c>
    </row>
    <row r="14" spans="1:4">
      <c r="A14" s="61"/>
      <c r="B14" s="88"/>
      <c r="C14" s="63"/>
      <c r="D14">
        <f>'Banco (CRÉDITO)'!O14*'Presença nas Políticas'!B14</f>
        <v>0</v>
      </c>
    </row>
    <row r="15" spans="1:4">
      <c r="A15" s="61" t="s">
        <v>21</v>
      </c>
      <c r="B15" s="86">
        <v>0</v>
      </c>
      <c r="C15" s="63">
        <f t="shared" si="0"/>
        <v>0</v>
      </c>
      <c r="D15">
        <f>'Banco (CRÉDITO)'!O15*'Presença nas Políticas'!B15</f>
        <v>0</v>
      </c>
    </row>
    <row r="16" spans="1:4">
      <c r="A16" s="61"/>
      <c r="B16" s="90"/>
      <c r="C16" s="63"/>
      <c r="D16">
        <f>'Banco (CRÉDITO)'!O16*'Presença nas Políticas'!B16</f>
        <v>0</v>
      </c>
    </row>
    <row r="17" spans="1:4">
      <c r="A17" s="61" t="s">
        <v>22</v>
      </c>
      <c r="B17" s="88">
        <v>0</v>
      </c>
      <c r="C17" s="63">
        <f t="shared" si="0"/>
        <v>0</v>
      </c>
      <c r="D17">
        <f>'Banco (CRÉDITO)'!O17*'Presença nas Políticas'!B17</f>
        <v>0</v>
      </c>
    </row>
    <row r="18" spans="1:4">
      <c r="A18" s="61"/>
      <c r="B18" s="88"/>
      <c r="C18" s="63"/>
      <c r="D18">
        <f>'Banco (CRÉDITO)'!O18*'Presença nas Políticas'!B18</f>
        <v>0</v>
      </c>
    </row>
    <row r="19" spans="1:4">
      <c r="A19" s="61" t="s">
        <v>23</v>
      </c>
      <c r="B19" s="86">
        <v>0</v>
      </c>
      <c r="C19" s="63">
        <f t="shared" si="0"/>
        <v>0</v>
      </c>
      <c r="D19">
        <f>'Banco (CRÉDITO)'!O19*'Presença nas Políticas'!B19</f>
        <v>0</v>
      </c>
    </row>
    <row r="20" spans="1:4">
      <c r="A20" s="61"/>
      <c r="B20" s="86"/>
      <c r="C20" s="63"/>
      <c r="D20">
        <f>'Banco (CRÉDITO)'!O20*'Presença nas Políticas'!B20</f>
        <v>0</v>
      </c>
    </row>
    <row r="21" spans="1:4">
      <c r="A21" s="61" t="s">
        <v>24</v>
      </c>
      <c r="B21" s="88">
        <v>0</v>
      </c>
      <c r="C21" s="63">
        <f t="shared" si="0"/>
        <v>0</v>
      </c>
      <c r="D21">
        <f>'Banco (CRÉDITO)'!O21*'Presença nas Políticas'!B21</f>
        <v>0</v>
      </c>
    </row>
    <row r="22" spans="1:4">
      <c r="A22" s="61"/>
      <c r="B22" s="88"/>
      <c r="C22" s="63"/>
      <c r="D22">
        <f>'Banco (CRÉDITO)'!O22*'Presença nas Políticas'!B22</f>
        <v>0</v>
      </c>
    </row>
    <row r="23" spans="1:4">
      <c r="A23" s="61" t="s">
        <v>25</v>
      </c>
      <c r="B23" s="86">
        <v>0</v>
      </c>
      <c r="C23" s="63">
        <f t="shared" si="0"/>
        <v>0</v>
      </c>
      <c r="D23">
        <f>'Banco (CRÉDITO)'!O23*'Presença nas Políticas'!B23</f>
        <v>0</v>
      </c>
    </row>
    <row r="24" spans="1:4">
      <c r="A24" s="61"/>
      <c r="B24" s="86"/>
      <c r="C24" s="63"/>
      <c r="D24">
        <f>'Banco (CRÉDITO)'!O24*'Presença nas Políticas'!B24</f>
        <v>0</v>
      </c>
    </row>
    <row r="25" spans="1:4">
      <c r="A25" s="61" t="s">
        <v>26</v>
      </c>
      <c r="B25" s="88">
        <v>0</v>
      </c>
      <c r="C25" s="63">
        <f t="shared" si="0"/>
        <v>0</v>
      </c>
      <c r="D25">
        <f>'Banco (CRÉDITO)'!O25*'Presença nas Políticas'!B25</f>
        <v>0</v>
      </c>
    </row>
    <row r="26" spans="1:4">
      <c r="A26" s="61"/>
      <c r="B26" s="91"/>
      <c r="C26" s="63"/>
      <c r="D26">
        <f>'Banco (CRÉDITO)'!O26*'Presença nas Políticas'!B26</f>
        <v>0</v>
      </c>
    </row>
    <row r="27" spans="1:4">
      <c r="A27" s="61" t="s">
        <v>27</v>
      </c>
      <c r="B27" s="86">
        <v>0</v>
      </c>
      <c r="C27" s="63">
        <f t="shared" si="0"/>
        <v>0</v>
      </c>
      <c r="D27">
        <f>'Banco (CRÉDITO)'!O27*'Presença nas Políticas'!B27</f>
        <v>0</v>
      </c>
    </row>
    <row r="28" spans="1:4">
      <c r="A28" s="61"/>
      <c r="B28" s="87"/>
      <c r="C28" s="63"/>
      <c r="D28">
        <f>'Banco (CRÉDITO)'!O28*'Presença nas Políticas'!B28</f>
        <v>0</v>
      </c>
    </row>
    <row r="29" spans="1:4">
      <c r="A29" s="61" t="s">
        <v>28</v>
      </c>
      <c r="B29" s="88">
        <v>3</v>
      </c>
      <c r="C29" s="63">
        <f t="shared" si="0"/>
        <v>100</v>
      </c>
      <c r="D29">
        <f>'Banco (CRÉDITO)'!O29*'Presença nas Políticas'!B29</f>
        <v>0.12</v>
      </c>
    </row>
    <row r="30" spans="1:4">
      <c r="A30" s="108"/>
      <c r="B30" s="88" t="s">
        <v>51</v>
      </c>
      <c r="C30" s="63"/>
    </row>
    <row r="31" spans="1:4">
      <c r="A31" s="61" t="s">
        <v>29</v>
      </c>
      <c r="B31" s="86">
        <v>3</v>
      </c>
      <c r="C31" s="63">
        <f t="shared" si="0"/>
        <v>100</v>
      </c>
      <c r="D31">
        <f>'Banco (CRÉDITO)'!O31*'Presença nas Políticas'!B31</f>
        <v>0.09</v>
      </c>
    </row>
    <row r="32" spans="1:4">
      <c r="A32" s="61"/>
      <c r="B32" s="86" t="s">
        <v>52</v>
      </c>
      <c r="C32" s="63"/>
    </row>
    <row r="33" spans="1:4">
      <c r="A33" s="61" t="s">
        <v>30</v>
      </c>
      <c r="B33" s="88">
        <v>0</v>
      </c>
      <c r="C33" s="63">
        <f t="shared" si="0"/>
        <v>0</v>
      </c>
      <c r="D33">
        <f>'Banco (CRÉDITO)'!O33*'Presença nas Políticas'!B33</f>
        <v>0</v>
      </c>
    </row>
    <row r="34" spans="1:4">
      <c r="A34" s="61"/>
      <c r="B34" s="92"/>
      <c r="C34" s="63"/>
      <c r="D34">
        <f>'Banco (CRÉDITO)'!O34*'Presença nas Políticas'!B34</f>
        <v>0</v>
      </c>
    </row>
    <row r="35" spans="1:4">
      <c r="A35" s="61" t="s">
        <v>31</v>
      </c>
      <c r="B35" s="86">
        <v>0</v>
      </c>
      <c r="C35" s="63">
        <f t="shared" si="0"/>
        <v>0</v>
      </c>
      <c r="D35">
        <f>'Banco (CRÉDITO)'!O35*'Presença nas Políticas'!B35</f>
        <v>0</v>
      </c>
    </row>
    <row r="36" spans="1:4">
      <c r="A36" s="61"/>
      <c r="B36" s="93"/>
      <c r="C36" s="63"/>
      <c r="D36">
        <f>'Banco (CRÉDITO)'!O36*'Presença nas Políticas'!B36</f>
        <v>0</v>
      </c>
    </row>
    <row r="37" spans="1:4">
      <c r="A37" s="61" t="s">
        <v>32</v>
      </c>
      <c r="B37" s="88">
        <v>0</v>
      </c>
      <c r="C37" s="63">
        <f t="shared" si="0"/>
        <v>0</v>
      </c>
      <c r="D37">
        <f>'Banco (CRÉDITO)'!O37*'Presença nas Políticas'!B37</f>
        <v>0</v>
      </c>
    </row>
    <row r="38" spans="1:4">
      <c r="A38" s="61"/>
      <c r="B38" s="88"/>
      <c r="C38" s="63"/>
      <c r="D38">
        <f>'Banco (CRÉDITO)'!O38*'Presença nas Políticas'!B38</f>
        <v>0</v>
      </c>
    </row>
    <row r="39" spans="1:4">
      <c r="A39" s="61" t="s">
        <v>33</v>
      </c>
      <c r="B39" s="86">
        <v>0</v>
      </c>
      <c r="C39" s="63">
        <f t="shared" si="0"/>
        <v>0</v>
      </c>
      <c r="D39">
        <f>'Banco (CRÉDITO)'!O39*'Presença nas Políticas'!B39</f>
        <v>0</v>
      </c>
    </row>
    <row r="40" spans="1:4">
      <c r="A40" s="61"/>
      <c r="B40" s="94"/>
      <c r="C40" s="63"/>
      <c r="D40">
        <f>'Banco (CRÉDITO)'!O40*'Presença nas Políticas'!B40</f>
        <v>0</v>
      </c>
    </row>
    <row r="41" spans="1:4">
      <c r="A41" s="61" t="s">
        <v>34</v>
      </c>
      <c r="B41" s="88">
        <v>0</v>
      </c>
      <c r="C41" s="63">
        <f t="shared" si="0"/>
        <v>0</v>
      </c>
      <c r="D41">
        <f>'Banco (CRÉDITO)'!O41*'Presença nas Políticas'!B41</f>
        <v>0</v>
      </c>
    </row>
    <row r="42" spans="1:4">
      <c r="A42" s="61"/>
      <c r="B42" s="160"/>
      <c r="C42" s="63"/>
      <c r="D42">
        <f>'Banco (CRÉDITO)'!O42*'Presença nas Políticas'!B42</f>
        <v>0</v>
      </c>
    </row>
    <row r="43" spans="1:4">
      <c r="A43" s="61" t="s">
        <v>35</v>
      </c>
      <c r="B43" s="86">
        <v>0</v>
      </c>
      <c r="C43" s="63">
        <f t="shared" si="0"/>
        <v>0</v>
      </c>
      <c r="D43">
        <f>'Banco (CRÉDITO)'!O43*'Presença nas Políticas'!B43</f>
        <v>0</v>
      </c>
    </row>
    <row r="44" spans="1:4">
      <c r="A44" s="61"/>
      <c r="B44" s="86"/>
      <c r="C44" s="63"/>
      <c r="D44">
        <f>'Banco (CRÉDITO)'!O44*'Presença nas Políticas'!B44</f>
        <v>0</v>
      </c>
    </row>
    <row r="45" spans="1:4">
      <c r="A45" s="61" t="s">
        <v>36</v>
      </c>
      <c r="B45" s="88">
        <v>0</v>
      </c>
      <c r="C45" s="63">
        <f t="shared" si="0"/>
        <v>0</v>
      </c>
      <c r="D45">
        <f>'Banco (CRÉDITO)'!O45*'Presença nas Políticas'!B45</f>
        <v>0</v>
      </c>
    </row>
    <row r="46" spans="1:4">
      <c r="A46" s="61"/>
      <c r="B46" s="88"/>
      <c r="C46" s="63"/>
      <c r="D46">
        <f>'Banco (CRÉDITO)'!O46*'Presença nas Políticas'!B46</f>
        <v>0</v>
      </c>
    </row>
    <row r="47" spans="1:4">
      <c r="A47" s="61" t="s">
        <v>37</v>
      </c>
      <c r="B47" s="86">
        <v>0</v>
      </c>
      <c r="C47" s="63">
        <f t="shared" si="0"/>
        <v>0</v>
      </c>
      <c r="D47">
        <f>'Banco (CRÉDITO)'!O47*'Presença nas Políticas'!B47</f>
        <v>0</v>
      </c>
    </row>
    <row r="48" spans="1:4">
      <c r="A48" s="61"/>
      <c r="B48" s="86"/>
      <c r="C48" s="63"/>
      <c r="D48">
        <f>'Banco (CRÉDITO)'!O48*'Presença nas Políticas'!B48</f>
        <v>0</v>
      </c>
    </row>
    <row r="49" spans="1:4">
      <c r="A49" s="61" t="s">
        <v>38</v>
      </c>
      <c r="B49" s="88">
        <v>3</v>
      </c>
      <c r="C49" s="63">
        <f t="shared" si="0"/>
        <v>100</v>
      </c>
      <c r="D49">
        <f>'Banco (CRÉDITO)'!O49*'Presença nas Políticas'!B49</f>
        <v>0.09</v>
      </c>
    </row>
    <row r="50" spans="1:4">
      <c r="A50" s="61"/>
      <c r="B50" s="161" t="s">
        <v>53</v>
      </c>
      <c r="C50" s="63"/>
    </row>
    <row r="51" spans="1:4">
      <c r="A51" s="61" t="s">
        <v>39</v>
      </c>
      <c r="B51" s="86">
        <v>3</v>
      </c>
      <c r="C51" s="63">
        <f t="shared" si="0"/>
        <v>100</v>
      </c>
      <c r="D51">
        <f>'Banco (CRÉDITO)'!O51*'Presença nas Políticas'!B51</f>
        <v>0.09</v>
      </c>
    </row>
    <row r="52" spans="1:4">
      <c r="A52" s="61"/>
      <c r="B52" s="161" t="s">
        <v>53</v>
      </c>
      <c r="C52" s="63"/>
    </row>
    <row r="53" spans="1:4">
      <c r="A53" s="61" t="s">
        <v>40</v>
      </c>
      <c r="B53" s="88">
        <v>3</v>
      </c>
      <c r="C53" s="63">
        <f t="shared" si="0"/>
        <v>100</v>
      </c>
      <c r="D53">
        <f>'Banco (CRÉDITO)'!O53*'Presença nas Políticas'!B53</f>
        <v>0.06</v>
      </c>
    </row>
    <row r="54" spans="1:4">
      <c r="A54" s="61"/>
      <c r="B54" s="161" t="s">
        <v>54</v>
      </c>
      <c r="C54" s="63"/>
    </row>
    <row r="55" spans="1:4">
      <c r="A55" s="61" t="s">
        <v>41</v>
      </c>
      <c r="B55" s="86">
        <v>0</v>
      </c>
      <c r="C55" s="63">
        <f t="shared" si="0"/>
        <v>0</v>
      </c>
      <c r="D55">
        <f>'Banco (CRÉDITO)'!O55*'Presença nas Políticas'!B55</f>
        <v>0</v>
      </c>
    </row>
    <row r="56" spans="1:4">
      <c r="A56" s="61"/>
      <c r="B56" s="86"/>
      <c r="C56" s="63"/>
      <c r="D56">
        <f>'Banco (CRÉDITO)'!O56*'Presença nas Políticas'!B56</f>
        <v>0</v>
      </c>
    </row>
    <row r="57" spans="1:4">
      <c r="A57" s="61" t="s">
        <v>42</v>
      </c>
      <c r="B57" s="88">
        <v>0</v>
      </c>
      <c r="C57" s="63">
        <f t="shared" si="0"/>
        <v>0</v>
      </c>
      <c r="D57">
        <f>'Banco (CRÉDITO)'!O57*'Presença nas Políticas'!B57</f>
        <v>0</v>
      </c>
    </row>
    <row r="58" spans="1:4">
      <c r="A58" s="61"/>
      <c r="B58" s="88"/>
      <c r="C58" s="63"/>
      <c r="D58">
        <f>'Banco (CRÉDITO)'!O58*'Presença nas Políticas'!B58</f>
        <v>0</v>
      </c>
    </row>
    <row r="59" spans="1:4">
      <c r="A59" s="61" t="s">
        <v>43</v>
      </c>
      <c r="B59" s="86">
        <v>0</v>
      </c>
      <c r="C59" s="63">
        <f t="shared" si="0"/>
        <v>0</v>
      </c>
      <c r="D59">
        <f>'Banco (CRÉDITO)'!O59*'Presença nas Políticas'!B59</f>
        <v>0</v>
      </c>
    </row>
    <row r="60" spans="1:4">
      <c r="A60" s="61"/>
      <c r="B60" s="86"/>
      <c r="C60" s="63"/>
      <c r="D60">
        <f>'Banco (CRÉDITO)'!O60*'Presença nas Políticas'!B60</f>
        <v>0</v>
      </c>
    </row>
    <row r="61" spans="1:4">
      <c r="A61" s="61" t="s">
        <v>44</v>
      </c>
      <c r="B61" s="88">
        <v>3</v>
      </c>
      <c r="C61" s="63">
        <f t="shared" si="0"/>
        <v>100</v>
      </c>
      <c r="D61">
        <f>'Banco (CRÉDITO)'!O61*'Presença nas Políticas'!B61</f>
        <v>0.09</v>
      </c>
    </row>
    <row r="62" spans="1:4">
      <c r="A62" s="61"/>
      <c r="B62" s="159" t="s">
        <v>55</v>
      </c>
      <c r="C62" s="63"/>
    </row>
    <row r="63" spans="1:4">
      <c r="A63" s="62" t="s">
        <v>13</v>
      </c>
      <c r="B63" s="95"/>
      <c r="D63" s="169">
        <f>SUM(D3:D61)</f>
        <v>0.80999999999999994</v>
      </c>
    </row>
    <row r="67" spans="1:1">
      <c r="A67" s="136"/>
    </row>
  </sheetData>
  <pageMargins left="0.7" right="0.7" top="0.75" bottom="0.75" header="0.3" footer="0.3"/>
  <pageSetup paperSize="9" orientation="portrait" r:id="rId1"/>
  <headerFooter>
    <oddFooter>&amp;C&amp;1#&amp;"Calibri"&amp;10&amp;K000000Classificação da informação: Uso Interno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CD614-DA37-BE45-8396-EA5DF8BDFA25}">
  <dimension ref="A1:D65"/>
  <sheetViews>
    <sheetView topLeftCell="A54" zoomScale="70" zoomScaleNormal="70" workbookViewId="0">
      <selection activeCell="B63" sqref="B63"/>
    </sheetView>
  </sheetViews>
  <sheetFormatPr defaultColWidth="10.875" defaultRowHeight="15.6"/>
  <cols>
    <col min="1" max="1" width="54" style="1" customWidth="1"/>
    <col min="2" max="2" width="55.125" style="26" customWidth="1"/>
    <col min="3" max="3" width="22" style="1" customWidth="1"/>
    <col min="4" max="16384" width="10.875" style="1"/>
  </cols>
  <sheetData>
    <row r="1" spans="1:4" ht="15.95" thickTop="1">
      <c r="A1" s="5" t="s">
        <v>0</v>
      </c>
      <c r="B1" s="4" t="s">
        <v>56</v>
      </c>
      <c r="C1" s="27" t="s">
        <v>47</v>
      </c>
    </row>
    <row r="2" spans="1:4">
      <c r="A2" s="3"/>
      <c r="B2" s="7"/>
      <c r="C2" s="99"/>
    </row>
    <row r="3" spans="1:4">
      <c r="A3" s="9" t="s">
        <v>15</v>
      </c>
      <c r="B3" s="86">
        <v>0</v>
      </c>
      <c r="C3" s="99">
        <f>B3/7*100</f>
        <v>0</v>
      </c>
      <c r="D3" s="1">
        <f>'Banco (CRÉDITO)'!O3*'Profundidade de Políticas'!B3</f>
        <v>0</v>
      </c>
    </row>
    <row r="4" spans="1:4">
      <c r="A4" s="9"/>
      <c r="B4" s="86"/>
      <c r="C4" s="99"/>
      <c r="D4" s="1">
        <f>'Banco (CRÉDITO)'!O4*'Profundidade de Políticas'!B4</f>
        <v>0</v>
      </c>
    </row>
    <row r="5" spans="1:4">
      <c r="A5" s="9" t="s">
        <v>16</v>
      </c>
      <c r="B5" s="88">
        <v>0</v>
      </c>
      <c r="C5" s="99">
        <f>B5/7*100</f>
        <v>0</v>
      </c>
      <c r="D5" s="1">
        <f>'Banco (CRÉDITO)'!O5*'Profundidade de Políticas'!B5</f>
        <v>0</v>
      </c>
    </row>
    <row r="6" spans="1:4">
      <c r="A6" s="9"/>
      <c r="B6" s="88"/>
      <c r="C6" s="99"/>
      <c r="D6" s="1">
        <f>'Banco (CRÉDITO)'!O6*'Profundidade de Políticas'!B6</f>
        <v>0</v>
      </c>
    </row>
    <row r="7" spans="1:4">
      <c r="A7" s="9" t="s">
        <v>17</v>
      </c>
      <c r="B7" s="86">
        <v>0</v>
      </c>
      <c r="C7" s="99">
        <f>B7/7*100</f>
        <v>0</v>
      </c>
      <c r="D7" s="1">
        <f>'Banco (CRÉDITO)'!O7*'Profundidade de Políticas'!B7</f>
        <v>0</v>
      </c>
    </row>
    <row r="8" spans="1:4">
      <c r="A8" s="9"/>
      <c r="B8" s="86"/>
      <c r="C8" s="99"/>
      <c r="D8" s="1">
        <f>'Banco (CRÉDITO)'!O8*'Profundidade de Políticas'!B8</f>
        <v>0</v>
      </c>
    </row>
    <row r="9" spans="1:4">
      <c r="A9" s="9" t="s">
        <v>18</v>
      </c>
      <c r="B9" s="88">
        <v>0</v>
      </c>
      <c r="C9" s="99">
        <f>B9/7*100</f>
        <v>0</v>
      </c>
      <c r="D9" s="1">
        <f>'Banco (CRÉDITO)'!O9*'Profundidade de Políticas'!B9</f>
        <v>0</v>
      </c>
    </row>
    <row r="10" spans="1:4">
      <c r="A10" s="9"/>
      <c r="B10" s="88"/>
      <c r="C10" s="99"/>
      <c r="D10" s="1">
        <f>'Banco (CRÉDITO)'!O10*'Profundidade de Políticas'!B10</f>
        <v>0</v>
      </c>
    </row>
    <row r="11" spans="1:4">
      <c r="A11" s="9" t="s">
        <v>19</v>
      </c>
      <c r="B11" s="86">
        <v>0</v>
      </c>
      <c r="C11" s="99">
        <f>B11/7*100</f>
        <v>0</v>
      </c>
      <c r="D11" s="1">
        <f>'Banco (CRÉDITO)'!O11*'Profundidade de Políticas'!B11</f>
        <v>0</v>
      </c>
    </row>
    <row r="12" spans="1:4">
      <c r="A12" s="9"/>
      <c r="B12" s="86"/>
      <c r="C12" s="99"/>
      <c r="D12" s="1">
        <f>'Banco (CRÉDITO)'!O12*'Profundidade de Políticas'!B12</f>
        <v>0</v>
      </c>
    </row>
    <row r="13" spans="1:4">
      <c r="A13" s="9" t="s">
        <v>20</v>
      </c>
      <c r="B13" s="88">
        <v>0</v>
      </c>
      <c r="C13" s="99">
        <f>B13/7*100</f>
        <v>0</v>
      </c>
      <c r="D13" s="1">
        <f>'Banco (CRÉDITO)'!O13*'Profundidade de Políticas'!B13</f>
        <v>0</v>
      </c>
    </row>
    <row r="14" spans="1:4">
      <c r="A14" s="9"/>
      <c r="B14" s="88"/>
      <c r="C14" s="99"/>
      <c r="D14" s="1">
        <f>'Banco (CRÉDITO)'!O14*'Profundidade de Políticas'!B14</f>
        <v>0</v>
      </c>
    </row>
    <row r="15" spans="1:4">
      <c r="A15" s="9" t="s">
        <v>21</v>
      </c>
      <c r="B15" s="86">
        <v>0</v>
      </c>
      <c r="C15" s="99">
        <f>B15/7*100</f>
        <v>0</v>
      </c>
      <c r="D15" s="1">
        <f>'Banco (CRÉDITO)'!O15*'Profundidade de Políticas'!B15</f>
        <v>0</v>
      </c>
    </row>
    <row r="16" spans="1:4">
      <c r="A16" s="9"/>
      <c r="B16" s="86"/>
      <c r="C16" s="99"/>
      <c r="D16" s="1">
        <f>'Banco (CRÉDITO)'!O16*'Profundidade de Políticas'!B16</f>
        <v>0</v>
      </c>
    </row>
    <row r="17" spans="1:4">
      <c r="A17" s="9" t="s">
        <v>22</v>
      </c>
      <c r="B17" s="88">
        <v>0</v>
      </c>
      <c r="C17" s="99">
        <f>B17/7*100</f>
        <v>0</v>
      </c>
      <c r="D17" s="1">
        <f>'Banco (CRÉDITO)'!O17*'Profundidade de Políticas'!B17</f>
        <v>0</v>
      </c>
    </row>
    <row r="18" spans="1:4">
      <c r="A18" s="9"/>
      <c r="B18" s="88"/>
      <c r="C18" s="99"/>
      <c r="D18" s="1">
        <f>'Banco (CRÉDITO)'!O18*'Profundidade de Políticas'!B18</f>
        <v>0</v>
      </c>
    </row>
    <row r="19" spans="1:4">
      <c r="A19" s="9" t="s">
        <v>23</v>
      </c>
      <c r="B19" s="86">
        <v>0</v>
      </c>
      <c r="C19" s="99">
        <f>B19/7*100</f>
        <v>0</v>
      </c>
      <c r="D19" s="1">
        <f>'Banco (CRÉDITO)'!O19*'Profundidade de Políticas'!B19</f>
        <v>0</v>
      </c>
    </row>
    <row r="20" spans="1:4">
      <c r="A20" s="9"/>
      <c r="B20" s="86"/>
      <c r="C20" s="99"/>
      <c r="D20" s="1">
        <f>'Banco (CRÉDITO)'!O20*'Profundidade de Políticas'!B20</f>
        <v>0</v>
      </c>
    </row>
    <row r="21" spans="1:4">
      <c r="A21" s="9" t="s">
        <v>24</v>
      </c>
      <c r="B21" s="88">
        <v>0</v>
      </c>
      <c r="C21" s="99">
        <f>B21/7*100</f>
        <v>0</v>
      </c>
      <c r="D21" s="1">
        <f>'Banco (CRÉDITO)'!O21*'Profundidade de Políticas'!B21</f>
        <v>0</v>
      </c>
    </row>
    <row r="22" spans="1:4">
      <c r="A22" s="9"/>
      <c r="B22" s="88"/>
      <c r="C22" s="99"/>
      <c r="D22" s="1">
        <f>'Banco (CRÉDITO)'!O22*'Profundidade de Políticas'!B22</f>
        <v>0</v>
      </c>
    </row>
    <row r="23" spans="1:4">
      <c r="A23" s="9" t="s">
        <v>25</v>
      </c>
      <c r="B23" s="86">
        <v>0</v>
      </c>
      <c r="C23" s="99">
        <f>B23/7*100</f>
        <v>0</v>
      </c>
      <c r="D23" s="1">
        <f>'Banco (CRÉDITO)'!O23*'Profundidade de Políticas'!B23</f>
        <v>0</v>
      </c>
    </row>
    <row r="24" spans="1:4">
      <c r="A24" s="9"/>
      <c r="B24" s="86"/>
      <c r="C24" s="99"/>
      <c r="D24" s="1">
        <f>'Banco (CRÉDITO)'!O24*'Profundidade de Políticas'!B24</f>
        <v>0</v>
      </c>
    </row>
    <row r="25" spans="1:4">
      <c r="A25" s="9" t="s">
        <v>26</v>
      </c>
      <c r="B25" s="88">
        <v>0</v>
      </c>
      <c r="C25" s="99">
        <f>B25/7*100</f>
        <v>0</v>
      </c>
      <c r="D25" s="1">
        <f>'Banco (CRÉDITO)'!O25*'Profundidade de Políticas'!B25</f>
        <v>0</v>
      </c>
    </row>
    <row r="26" spans="1:4">
      <c r="A26" s="9"/>
      <c r="B26" s="88"/>
      <c r="C26" s="99"/>
      <c r="D26" s="1">
        <f>'Banco (CRÉDITO)'!O26*'Profundidade de Políticas'!B26</f>
        <v>0</v>
      </c>
    </row>
    <row r="27" spans="1:4">
      <c r="A27" s="9" t="s">
        <v>27</v>
      </c>
      <c r="B27" s="86">
        <v>0</v>
      </c>
      <c r="C27" s="99">
        <f>B27/7*100</f>
        <v>0</v>
      </c>
      <c r="D27" s="1">
        <f>'Banco (CRÉDITO)'!O27*'Profundidade de Políticas'!B27</f>
        <v>0</v>
      </c>
    </row>
    <row r="28" spans="1:4">
      <c r="A28" s="9"/>
      <c r="B28" s="86"/>
      <c r="C28" s="99"/>
      <c r="D28" s="1">
        <f>'Banco (CRÉDITO)'!O28*'Profundidade de Políticas'!B28</f>
        <v>0</v>
      </c>
    </row>
    <row r="29" spans="1:4">
      <c r="A29" s="9" t="s">
        <v>28</v>
      </c>
      <c r="B29" s="88">
        <v>0</v>
      </c>
      <c r="C29" s="99">
        <f>B29/7*100</f>
        <v>0</v>
      </c>
      <c r="D29" s="1">
        <f>'Banco (CRÉDITO)'!O29*'Profundidade de Políticas'!B29</f>
        <v>0</v>
      </c>
    </row>
    <row r="30" spans="1:4">
      <c r="A30" s="9"/>
      <c r="B30" s="88"/>
      <c r="C30" s="99"/>
      <c r="D30" s="1">
        <f>'Banco (CRÉDITO)'!O30*'Profundidade de Políticas'!B30</f>
        <v>0</v>
      </c>
    </row>
    <row r="31" spans="1:4">
      <c r="A31" s="9" t="s">
        <v>29</v>
      </c>
      <c r="B31" s="86">
        <v>0</v>
      </c>
      <c r="C31" s="99">
        <f>B31/7*100</f>
        <v>0</v>
      </c>
      <c r="D31" s="1">
        <f>'Banco (CRÉDITO)'!O31*'Profundidade de Políticas'!B31</f>
        <v>0</v>
      </c>
    </row>
    <row r="32" spans="1:4">
      <c r="A32" s="9"/>
      <c r="B32" s="86"/>
      <c r="C32" s="99"/>
      <c r="D32" s="1">
        <f>'Banco (CRÉDITO)'!O32*'Profundidade de Políticas'!B32</f>
        <v>0</v>
      </c>
    </row>
    <row r="33" spans="1:4">
      <c r="A33" s="9" t="s">
        <v>30</v>
      </c>
      <c r="B33" s="88">
        <v>0</v>
      </c>
      <c r="C33" s="99">
        <f>B33/7*100</f>
        <v>0</v>
      </c>
      <c r="D33" s="1">
        <f>'Banco (CRÉDITO)'!O33*'Profundidade de Políticas'!B33</f>
        <v>0</v>
      </c>
    </row>
    <row r="34" spans="1:4">
      <c r="A34" s="9"/>
      <c r="B34" s="88"/>
      <c r="C34" s="99"/>
      <c r="D34" s="1">
        <f>'Banco (CRÉDITO)'!O34*'Profundidade de Políticas'!B34</f>
        <v>0</v>
      </c>
    </row>
    <row r="35" spans="1:4">
      <c r="A35" s="9" t="s">
        <v>31</v>
      </c>
      <c r="B35" s="86">
        <v>0</v>
      </c>
      <c r="C35" s="99">
        <f>B35/7*100</f>
        <v>0</v>
      </c>
      <c r="D35" s="1">
        <f>'Banco (CRÉDITO)'!O35*'Profundidade de Políticas'!B35</f>
        <v>0</v>
      </c>
    </row>
    <row r="36" spans="1:4">
      <c r="A36" s="9"/>
      <c r="B36" s="86"/>
      <c r="C36" s="99"/>
      <c r="D36" s="1">
        <f>'Banco (CRÉDITO)'!O36*'Profundidade de Políticas'!B36</f>
        <v>0</v>
      </c>
    </row>
    <row r="37" spans="1:4">
      <c r="A37" s="9" t="s">
        <v>32</v>
      </c>
      <c r="B37" s="88">
        <v>0</v>
      </c>
      <c r="C37" s="99">
        <f>B37/7*100</f>
        <v>0</v>
      </c>
      <c r="D37" s="1">
        <f>'Banco (CRÉDITO)'!O37*'Profundidade de Políticas'!B37</f>
        <v>0</v>
      </c>
    </row>
    <row r="38" spans="1:4">
      <c r="A38" s="9"/>
      <c r="B38" s="88"/>
      <c r="C38" s="99"/>
      <c r="D38" s="1">
        <f>'Banco (CRÉDITO)'!O38*'Profundidade de Políticas'!B38</f>
        <v>0</v>
      </c>
    </row>
    <row r="39" spans="1:4">
      <c r="A39" s="9" t="s">
        <v>33</v>
      </c>
      <c r="B39" s="86">
        <v>0</v>
      </c>
      <c r="C39" s="99">
        <f>B39/7*100</f>
        <v>0</v>
      </c>
      <c r="D39" s="1">
        <f>'Banco (CRÉDITO)'!O39*'Profundidade de Políticas'!B39</f>
        <v>0</v>
      </c>
    </row>
    <row r="40" spans="1:4">
      <c r="A40" s="9"/>
      <c r="B40" s="86"/>
      <c r="C40" s="99"/>
      <c r="D40" s="1">
        <f>'Banco (CRÉDITO)'!O40*'Profundidade de Políticas'!B40</f>
        <v>0</v>
      </c>
    </row>
    <row r="41" spans="1:4">
      <c r="A41" s="9" t="s">
        <v>34</v>
      </c>
      <c r="B41" s="88">
        <v>0</v>
      </c>
      <c r="C41" s="99">
        <f>B41/7*100</f>
        <v>0</v>
      </c>
      <c r="D41" s="1">
        <f>'Banco (CRÉDITO)'!O41*'Profundidade de Políticas'!B41</f>
        <v>0</v>
      </c>
    </row>
    <row r="42" spans="1:4">
      <c r="A42" s="9"/>
      <c r="B42" s="88"/>
      <c r="C42" s="99"/>
      <c r="D42" s="1">
        <f>'Banco (CRÉDITO)'!O42*'Profundidade de Políticas'!B42</f>
        <v>0</v>
      </c>
    </row>
    <row r="43" spans="1:4">
      <c r="A43" s="9" t="s">
        <v>35</v>
      </c>
      <c r="B43" s="86">
        <v>0</v>
      </c>
      <c r="C43" s="99">
        <f>B43/7*100</f>
        <v>0</v>
      </c>
      <c r="D43" s="1">
        <f>'Banco (CRÉDITO)'!O43*'Profundidade de Políticas'!B43</f>
        <v>0</v>
      </c>
    </row>
    <row r="44" spans="1:4">
      <c r="A44" s="9"/>
      <c r="B44" s="86"/>
      <c r="C44" s="99"/>
      <c r="D44" s="1">
        <f>'Banco (CRÉDITO)'!O44*'Profundidade de Políticas'!B44</f>
        <v>0</v>
      </c>
    </row>
    <row r="45" spans="1:4">
      <c r="A45" s="9" t="s">
        <v>36</v>
      </c>
      <c r="B45" s="88">
        <v>0</v>
      </c>
      <c r="C45" s="99">
        <f>B45/7*100</f>
        <v>0</v>
      </c>
      <c r="D45" s="1">
        <f>'Banco (CRÉDITO)'!O45*'Profundidade de Políticas'!B45</f>
        <v>0</v>
      </c>
    </row>
    <row r="46" spans="1:4">
      <c r="A46" s="9"/>
      <c r="B46" s="88"/>
      <c r="C46" s="99"/>
      <c r="D46" s="1">
        <f>'Banco (CRÉDITO)'!O46*'Profundidade de Políticas'!B46</f>
        <v>0</v>
      </c>
    </row>
    <row r="47" spans="1:4">
      <c r="A47" s="9" t="s">
        <v>37</v>
      </c>
      <c r="B47" s="86">
        <v>0</v>
      </c>
      <c r="C47" s="99">
        <f>B47/7*100</f>
        <v>0</v>
      </c>
      <c r="D47" s="1">
        <f>'Banco (CRÉDITO)'!O47*'Profundidade de Políticas'!B47</f>
        <v>0</v>
      </c>
    </row>
    <row r="48" spans="1:4">
      <c r="A48" s="9"/>
      <c r="B48" s="86"/>
      <c r="C48" s="99"/>
      <c r="D48" s="1">
        <f>'Banco (CRÉDITO)'!O48*'Profundidade de Políticas'!B48</f>
        <v>0</v>
      </c>
    </row>
    <row r="49" spans="1:4">
      <c r="A49" s="9" t="s">
        <v>38</v>
      </c>
      <c r="B49" s="88">
        <v>4</v>
      </c>
      <c r="C49" s="99">
        <f>B49/7*100</f>
        <v>57.142857142857139</v>
      </c>
      <c r="D49" s="1">
        <f>'Banco (CRÉDITO)'!O49*'Profundidade de Políticas'!B49</f>
        <v>0.12</v>
      </c>
    </row>
    <row r="50" spans="1:4" ht="35.1" customHeight="1">
      <c r="A50" s="9"/>
      <c r="B50" s="88" t="s">
        <v>57</v>
      </c>
      <c r="C50" s="99"/>
    </row>
    <row r="51" spans="1:4">
      <c r="A51" s="9" t="s">
        <v>39</v>
      </c>
      <c r="B51" s="86">
        <v>4</v>
      </c>
      <c r="C51" s="99">
        <f>B51/7*100</f>
        <v>57.142857142857139</v>
      </c>
      <c r="D51" s="1">
        <f>'Banco (CRÉDITO)'!O51*'Profundidade de Políticas'!B51</f>
        <v>0.12</v>
      </c>
    </row>
    <row r="52" spans="1:4" ht="41.1" customHeight="1">
      <c r="A52" s="9"/>
      <c r="B52" s="86" t="s">
        <v>57</v>
      </c>
      <c r="C52" s="99"/>
    </row>
    <row r="53" spans="1:4">
      <c r="A53" s="9" t="s">
        <v>40</v>
      </c>
      <c r="B53" s="88">
        <v>4</v>
      </c>
      <c r="C53" s="99">
        <f>B53/7*100</f>
        <v>57.142857142857139</v>
      </c>
      <c r="D53" s="1">
        <f>'Banco (CRÉDITO)'!O53*'Profundidade de Políticas'!B53</f>
        <v>0.08</v>
      </c>
    </row>
    <row r="54" spans="1:4" ht="35.1" customHeight="1">
      <c r="A54" s="9"/>
      <c r="B54" s="88" t="s">
        <v>57</v>
      </c>
      <c r="C54" s="99"/>
    </row>
    <row r="55" spans="1:4">
      <c r="A55" s="9" t="s">
        <v>41</v>
      </c>
      <c r="B55" s="86">
        <v>0</v>
      </c>
      <c r="C55" s="99">
        <f>B55/7*100</f>
        <v>0</v>
      </c>
      <c r="D55" s="1">
        <f>'Banco (CRÉDITO)'!O55*'Profundidade de Políticas'!B55</f>
        <v>0</v>
      </c>
    </row>
    <row r="56" spans="1:4">
      <c r="A56" s="9"/>
      <c r="B56" s="86"/>
      <c r="C56" s="99"/>
      <c r="D56" s="1">
        <f>'Banco (CRÉDITO)'!O56*'Profundidade de Políticas'!B56</f>
        <v>0</v>
      </c>
    </row>
    <row r="57" spans="1:4">
      <c r="A57" s="9" t="s">
        <v>42</v>
      </c>
      <c r="B57" s="88">
        <v>0</v>
      </c>
      <c r="C57" s="99">
        <f>B57/7*100</f>
        <v>0</v>
      </c>
      <c r="D57" s="1">
        <f>'Banco (CRÉDITO)'!O57*'Profundidade de Políticas'!B57</f>
        <v>0</v>
      </c>
    </row>
    <row r="58" spans="1:4">
      <c r="A58" s="9"/>
      <c r="B58" s="88"/>
      <c r="C58" s="99"/>
      <c r="D58" s="1">
        <f>'Banco (CRÉDITO)'!O58*'Profundidade de Políticas'!B58</f>
        <v>0</v>
      </c>
    </row>
    <row r="59" spans="1:4">
      <c r="A59" s="9" t="s">
        <v>43</v>
      </c>
      <c r="B59" s="86">
        <v>0</v>
      </c>
      <c r="C59" s="99">
        <f>B59/7*100</f>
        <v>0</v>
      </c>
      <c r="D59" s="1">
        <f>'Banco (CRÉDITO)'!O59*'Profundidade de Políticas'!B59</f>
        <v>0</v>
      </c>
    </row>
    <row r="60" spans="1:4">
      <c r="A60" s="9"/>
      <c r="B60" s="86"/>
      <c r="C60" s="99"/>
      <c r="D60" s="1">
        <f>'Banco (CRÉDITO)'!O60*'Profundidade de Políticas'!B60</f>
        <v>0</v>
      </c>
    </row>
    <row r="61" spans="1:4">
      <c r="A61" s="9" t="s">
        <v>44</v>
      </c>
      <c r="B61" s="88">
        <v>4</v>
      </c>
      <c r="C61" s="99">
        <f>B61/7*100</f>
        <v>57.142857142857139</v>
      </c>
      <c r="D61" s="1">
        <f>'Banco (CRÉDITO)'!O61*'Profundidade de Políticas'!B61</f>
        <v>0.12</v>
      </c>
    </row>
    <row r="62" spans="1:4" ht="30.95">
      <c r="A62" s="9"/>
      <c r="B62" s="88" t="s">
        <v>57</v>
      </c>
      <c r="C62" s="99"/>
    </row>
    <row r="63" spans="1:4">
      <c r="A63" s="1" t="s">
        <v>13</v>
      </c>
      <c r="B63" s="95"/>
      <c r="D63" s="170">
        <f>SUM(D3:D61)</f>
        <v>0.44</v>
      </c>
    </row>
    <row r="65" spans="1:2">
      <c r="A65" s="172" t="s">
        <v>58</v>
      </c>
      <c r="B65" s="172"/>
    </row>
  </sheetData>
  <mergeCells count="1">
    <mergeCell ref="A65:B65"/>
  </mergeCells>
  <pageMargins left="0.7" right="0.7" top="0.75" bottom="0.75" header="0.3" footer="0.3"/>
  <pageSetup paperSize="9" orientation="portrait" r:id="rId1"/>
  <headerFooter>
    <oddFooter>&amp;C&amp;1#&amp;"Calibri"&amp;10&amp;K000000Classificação da informação: Uso Interno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3FFB1-E1F4-BD4A-9601-5E27F0447EE9}">
  <dimension ref="A1:R93"/>
  <sheetViews>
    <sheetView topLeftCell="A55" zoomScale="80" zoomScaleNormal="80" workbookViewId="0">
      <pane xSplit="1" topLeftCell="H1" activePane="topRight" state="frozen"/>
      <selection pane="topRight" activeCell="K94" sqref="K94"/>
    </sheetView>
  </sheetViews>
  <sheetFormatPr defaultColWidth="10.875" defaultRowHeight="15.6"/>
  <cols>
    <col min="1" max="1" width="84.125" style="26" customWidth="1"/>
    <col min="2" max="2" width="28.375" style="26" customWidth="1"/>
    <col min="3" max="3" width="8.125" style="26" customWidth="1"/>
    <col min="4" max="4" width="30.375" style="26" customWidth="1"/>
    <col min="5" max="5" width="8.625" style="26" customWidth="1"/>
    <col min="6" max="6" width="46.875" style="26" customWidth="1"/>
    <col min="7" max="7" width="8.625" style="26" customWidth="1"/>
    <col min="8" max="8" width="27.375" style="26" customWidth="1"/>
    <col min="9" max="9" width="9.375" style="26" customWidth="1"/>
    <col min="10" max="10" width="15.125" style="26" customWidth="1"/>
    <col min="11" max="11" width="15.375" style="26" customWidth="1"/>
    <col min="12" max="12" width="15.5" style="26" customWidth="1"/>
    <col min="13" max="16384" width="10.875" style="26"/>
  </cols>
  <sheetData>
    <row r="1" spans="1:18" ht="15.95" customHeight="1">
      <c r="A1" s="24"/>
      <c r="B1" s="189" t="s">
        <v>59</v>
      </c>
      <c r="C1" s="189"/>
      <c r="D1" s="189"/>
      <c r="E1" s="189"/>
      <c r="F1" s="189"/>
      <c r="G1" s="189"/>
      <c r="H1" s="189"/>
      <c r="I1" s="189"/>
      <c r="J1" s="24"/>
      <c r="K1" s="24"/>
      <c r="L1" s="24"/>
      <c r="M1" s="51"/>
      <c r="N1" s="51"/>
      <c r="O1" s="51"/>
      <c r="P1" s="51"/>
      <c r="Q1" s="51"/>
      <c r="R1" s="51"/>
    </row>
    <row r="2" spans="1:18">
      <c r="A2" s="184" t="s">
        <v>60</v>
      </c>
      <c r="B2" s="185" t="s">
        <v>61</v>
      </c>
      <c r="C2" s="186" t="s">
        <v>62</v>
      </c>
      <c r="D2" s="187" t="s">
        <v>63</v>
      </c>
      <c r="E2" s="188" t="s">
        <v>62</v>
      </c>
      <c r="F2" s="185" t="s">
        <v>64</v>
      </c>
      <c r="G2" s="185" t="s">
        <v>62</v>
      </c>
      <c r="H2" s="187" t="s">
        <v>65</v>
      </c>
      <c r="I2" s="187" t="s">
        <v>62</v>
      </c>
      <c r="J2" s="163" t="s">
        <v>66</v>
      </c>
      <c r="K2" s="163" t="s">
        <v>66</v>
      </c>
      <c r="L2" s="50"/>
    </row>
    <row r="3" spans="1:18">
      <c r="A3" s="184"/>
      <c r="B3" s="186"/>
      <c r="C3" s="186"/>
      <c r="D3" s="188"/>
      <c r="E3" s="188"/>
      <c r="F3" s="185"/>
      <c r="G3" s="185"/>
      <c r="H3" s="188"/>
      <c r="I3" s="187"/>
      <c r="J3" s="163" t="s">
        <v>66</v>
      </c>
      <c r="K3" s="163" t="s">
        <v>66</v>
      </c>
      <c r="L3" s="50"/>
    </row>
    <row r="4" spans="1:18">
      <c r="A4" s="184"/>
      <c r="B4" s="186"/>
      <c r="C4" s="186"/>
      <c r="D4" s="188"/>
      <c r="E4" s="188"/>
      <c r="F4" s="185"/>
      <c r="G4" s="185"/>
      <c r="H4" s="188"/>
      <c r="I4" s="187"/>
      <c r="J4" s="163" t="s">
        <v>66</v>
      </c>
      <c r="K4" s="164" t="s">
        <v>66</v>
      </c>
      <c r="L4" s="50"/>
    </row>
    <row r="5" spans="1:18" ht="84" customHeight="1">
      <c r="A5" s="184"/>
      <c r="B5" s="186"/>
      <c r="C5" s="186"/>
      <c r="D5" s="188"/>
      <c r="E5" s="188"/>
      <c r="F5" s="190"/>
      <c r="G5" s="185"/>
      <c r="H5" s="188"/>
      <c r="I5" s="187"/>
      <c r="J5" s="165" t="s">
        <v>67</v>
      </c>
      <c r="K5" s="165" t="s">
        <v>68</v>
      </c>
      <c r="L5" s="50"/>
    </row>
    <row r="6" spans="1:18">
      <c r="A6" s="45" t="s">
        <v>69</v>
      </c>
      <c r="B6" s="36">
        <v>0</v>
      </c>
      <c r="C6" s="46">
        <v>0.05</v>
      </c>
      <c r="D6" s="36">
        <v>0</v>
      </c>
      <c r="E6" s="46">
        <v>0.04</v>
      </c>
      <c r="F6" s="36">
        <v>8</v>
      </c>
      <c r="G6" s="46">
        <v>0.04</v>
      </c>
      <c r="H6" s="36">
        <v>0</v>
      </c>
      <c r="I6" s="46">
        <v>0.02</v>
      </c>
      <c r="J6" s="166" cm="1">
        <f t="array" ref="J6">_xlfn.IFS(B6&lt;&gt;0,B6*C6,D6&lt;&gt;0,D6*E6,F6&lt;&gt;0,F6*G6,H6&lt;&gt;0,H6*I6,"TRUE",0)</f>
        <v>0.32</v>
      </c>
      <c r="K6" s="166">
        <f>(J6*100)/20</f>
        <v>1.6</v>
      </c>
    </row>
    <row r="7" spans="1:18">
      <c r="A7" s="44"/>
      <c r="B7" s="36"/>
      <c r="C7" s="46"/>
      <c r="D7" s="36"/>
      <c r="E7" s="47"/>
      <c r="F7" s="36" t="s">
        <v>70</v>
      </c>
      <c r="G7" s="47"/>
      <c r="H7" s="36"/>
      <c r="I7" s="36"/>
      <c r="J7" s="166"/>
      <c r="K7" s="166"/>
    </row>
    <row r="8" spans="1:18" ht="30.95">
      <c r="A8" s="45" t="s">
        <v>71</v>
      </c>
      <c r="B8" s="37">
        <v>0</v>
      </c>
      <c r="C8" s="48">
        <v>0.03</v>
      </c>
      <c r="D8" s="37">
        <v>0</v>
      </c>
      <c r="E8" s="49">
        <v>3.5000000000000003E-2</v>
      </c>
      <c r="F8" s="37">
        <v>0</v>
      </c>
      <c r="G8" s="49">
        <v>3.5000000000000003E-2</v>
      </c>
      <c r="H8" s="37">
        <v>0</v>
      </c>
      <c r="I8" s="48">
        <v>0.02</v>
      </c>
      <c r="J8" s="166">
        <v>0</v>
      </c>
      <c r="K8" s="166">
        <f t="shared" ref="K8:K12" si="0">(J8*100)/20</f>
        <v>0</v>
      </c>
    </row>
    <row r="9" spans="1:18">
      <c r="A9" s="44"/>
      <c r="B9" s="37"/>
      <c r="C9" s="37"/>
      <c r="D9" s="37"/>
      <c r="E9" s="37"/>
      <c r="F9" s="37"/>
      <c r="G9" s="37"/>
      <c r="H9" s="37"/>
      <c r="I9" s="37"/>
      <c r="J9" s="166"/>
      <c r="K9" s="166"/>
    </row>
    <row r="10" spans="1:18">
      <c r="A10" s="45" t="s">
        <v>72</v>
      </c>
      <c r="B10" s="36">
        <v>0</v>
      </c>
      <c r="C10" s="46">
        <v>0.05</v>
      </c>
      <c r="D10" s="36">
        <v>0</v>
      </c>
      <c r="E10" s="46">
        <v>0.04</v>
      </c>
      <c r="F10" s="36">
        <v>0</v>
      </c>
      <c r="G10" s="46">
        <v>0.04</v>
      </c>
      <c r="H10" s="36">
        <v>0</v>
      </c>
      <c r="I10" s="46">
        <v>0.02</v>
      </c>
      <c r="J10" s="166">
        <v>0</v>
      </c>
      <c r="K10" s="166">
        <f t="shared" si="0"/>
        <v>0</v>
      </c>
    </row>
    <row r="11" spans="1:18">
      <c r="A11" s="133"/>
      <c r="B11" s="36"/>
      <c r="C11" s="36"/>
      <c r="D11" s="153"/>
      <c r="E11" s="36"/>
      <c r="F11" s="36"/>
      <c r="G11" s="36"/>
      <c r="H11" s="36"/>
      <c r="I11" s="36"/>
      <c r="J11" s="166"/>
      <c r="K11" s="166"/>
    </row>
    <row r="12" spans="1:18">
      <c r="A12" s="45" t="s">
        <v>73</v>
      </c>
      <c r="B12" s="37">
        <v>0</v>
      </c>
      <c r="C12" s="48">
        <v>0.04</v>
      </c>
      <c r="D12" s="37">
        <v>0</v>
      </c>
      <c r="E12" s="48">
        <v>0.03</v>
      </c>
      <c r="F12" s="37">
        <v>0</v>
      </c>
      <c r="G12" s="48">
        <v>0.03</v>
      </c>
      <c r="H12" s="37">
        <v>0</v>
      </c>
      <c r="I12" s="55">
        <v>1.4999999999999999E-2</v>
      </c>
      <c r="J12" s="166">
        <v>0</v>
      </c>
      <c r="K12" s="166">
        <f t="shared" si="0"/>
        <v>0</v>
      </c>
    </row>
    <row r="13" spans="1:18">
      <c r="A13" s="45"/>
      <c r="B13" s="37"/>
      <c r="C13" s="37"/>
      <c r="D13" s="37"/>
      <c r="E13" s="37"/>
      <c r="F13" s="37"/>
      <c r="G13" s="37"/>
      <c r="H13" s="37"/>
      <c r="I13" s="37"/>
      <c r="J13" s="166"/>
      <c r="K13" s="166"/>
    </row>
    <row r="14" spans="1:18">
      <c r="A14" s="45" t="s">
        <v>74</v>
      </c>
      <c r="B14" s="36">
        <v>0</v>
      </c>
      <c r="C14" s="46">
        <v>0.05</v>
      </c>
      <c r="D14" s="36">
        <v>0</v>
      </c>
      <c r="E14" s="46">
        <v>0.05</v>
      </c>
      <c r="F14" s="36">
        <v>0</v>
      </c>
      <c r="G14" s="46">
        <v>0.05</v>
      </c>
      <c r="H14" s="36">
        <v>0</v>
      </c>
      <c r="I14" s="46">
        <v>0</v>
      </c>
      <c r="J14" s="166">
        <v>0</v>
      </c>
      <c r="K14" s="166">
        <f t="shared" ref="K14:K18" si="1">(J14*100)/20</f>
        <v>0</v>
      </c>
    </row>
    <row r="15" spans="1:18">
      <c r="A15" s="45"/>
      <c r="B15" s="36"/>
      <c r="C15" s="36"/>
      <c r="D15" s="36"/>
      <c r="E15" s="36"/>
      <c r="F15" s="36"/>
      <c r="G15" s="36"/>
      <c r="H15" s="36"/>
      <c r="I15" s="36"/>
      <c r="J15" s="166"/>
      <c r="K15" s="166"/>
    </row>
    <row r="16" spans="1:18" ht="30.95">
      <c r="A16" s="45" t="s">
        <v>75</v>
      </c>
      <c r="B16" s="37">
        <v>0</v>
      </c>
      <c r="C16" s="48">
        <v>0.05</v>
      </c>
      <c r="D16" s="37">
        <v>0</v>
      </c>
      <c r="E16" s="48">
        <v>0.05</v>
      </c>
      <c r="F16" s="37">
        <v>0</v>
      </c>
      <c r="G16" s="48">
        <v>0.05</v>
      </c>
      <c r="H16" s="37">
        <v>0</v>
      </c>
      <c r="I16" s="48">
        <v>0.02</v>
      </c>
      <c r="J16" s="166">
        <v>0</v>
      </c>
      <c r="K16" s="166">
        <f t="shared" si="1"/>
        <v>0</v>
      </c>
    </row>
    <row r="17" spans="1:11">
      <c r="A17" s="45"/>
      <c r="B17" s="37"/>
      <c r="C17" s="37"/>
      <c r="D17" s="37"/>
      <c r="E17" s="37"/>
      <c r="F17" s="37"/>
      <c r="G17" s="37"/>
      <c r="H17" s="37"/>
      <c r="I17" s="37"/>
      <c r="J17" s="166"/>
      <c r="K17" s="166"/>
    </row>
    <row r="18" spans="1:11">
      <c r="A18" s="38" t="s">
        <v>76</v>
      </c>
      <c r="B18" s="36">
        <v>0</v>
      </c>
      <c r="C18" s="46">
        <v>0.03</v>
      </c>
      <c r="D18" s="36">
        <v>0</v>
      </c>
      <c r="E18" s="46">
        <v>0.04</v>
      </c>
      <c r="F18" s="36">
        <v>0</v>
      </c>
      <c r="G18" s="46">
        <v>0.04</v>
      </c>
      <c r="H18" s="36">
        <v>0</v>
      </c>
      <c r="I18" s="56">
        <v>1.4999999999999999E-2</v>
      </c>
      <c r="J18" s="166">
        <v>0</v>
      </c>
      <c r="K18" s="166">
        <f t="shared" si="1"/>
        <v>0</v>
      </c>
    </row>
    <row r="19" spans="1:11">
      <c r="A19" s="44"/>
      <c r="B19" s="36"/>
      <c r="C19" s="36"/>
      <c r="D19" s="36"/>
      <c r="E19" s="36"/>
      <c r="F19" s="36"/>
      <c r="G19" s="36"/>
      <c r="H19" s="36"/>
      <c r="I19" s="36"/>
      <c r="J19" s="166"/>
      <c r="K19" s="166"/>
    </row>
    <row r="20" spans="1:11">
      <c r="A20" s="38" t="s">
        <v>77</v>
      </c>
      <c r="B20" s="37">
        <v>0</v>
      </c>
      <c r="C20" s="48">
        <v>0.03</v>
      </c>
      <c r="D20" s="37">
        <v>0</v>
      </c>
      <c r="E20" s="48">
        <v>0.03</v>
      </c>
      <c r="F20" s="37">
        <v>8</v>
      </c>
      <c r="G20" s="48">
        <v>0.03</v>
      </c>
      <c r="H20" s="37">
        <v>0</v>
      </c>
      <c r="I20" s="48">
        <v>0</v>
      </c>
      <c r="J20" s="165" cm="1">
        <f t="array" ref="J20">_xlfn.IFS(B20&lt;&gt;0,B20*C20,D20&lt;&gt;0,D20*E20,F20&lt;&gt;0,F20*G20,H20&lt;&gt;0,H20*I20,"TRUE",0)</f>
        <v>0.24</v>
      </c>
      <c r="K20" s="166">
        <f t="shared" ref="K20" si="2">(J20*100)/20</f>
        <v>1.2</v>
      </c>
    </row>
    <row r="21" spans="1:11" ht="65.099999999999994" customHeight="1">
      <c r="A21" s="147"/>
      <c r="B21" s="178" t="s">
        <v>78</v>
      </c>
      <c r="C21" s="179"/>
      <c r="D21" s="179"/>
      <c r="E21" s="179"/>
      <c r="F21" s="179"/>
      <c r="G21" s="179"/>
      <c r="H21" s="179"/>
      <c r="I21" s="180"/>
      <c r="J21" s="166"/>
      <c r="K21" s="166"/>
    </row>
    <row r="22" spans="1:11">
      <c r="A22" s="38" t="s">
        <v>79</v>
      </c>
      <c r="B22" s="36">
        <v>0</v>
      </c>
      <c r="C22" s="46">
        <v>0.03</v>
      </c>
      <c r="D22" s="36">
        <v>0</v>
      </c>
      <c r="E22" s="47">
        <v>2.5000000000000001E-2</v>
      </c>
      <c r="F22" s="36">
        <v>6</v>
      </c>
      <c r="G22" s="47">
        <v>2.5000000000000001E-2</v>
      </c>
      <c r="H22" s="36">
        <v>0</v>
      </c>
      <c r="I22" s="46">
        <v>0</v>
      </c>
      <c r="J22" s="166" cm="1">
        <f t="array" ref="J22">_xlfn.IFS(B22&lt;&gt;0,B22*C22,D22&lt;&gt;0,D22*E22,F22&lt;&gt;0,F22*G22,H22&lt;&gt;0,H22*I22,"TRUE",0)</f>
        <v>0.15000000000000002</v>
      </c>
      <c r="K22" s="166">
        <f t="shared" ref="K22" si="3">(J22*100)/20</f>
        <v>0.75000000000000011</v>
      </c>
    </row>
    <row r="23" spans="1:11" ht="51.6" customHeight="1">
      <c r="A23" s="133"/>
      <c r="B23" s="175" t="s">
        <v>80</v>
      </c>
      <c r="C23" s="176"/>
      <c r="D23" s="176"/>
      <c r="E23" s="176"/>
      <c r="F23" s="176"/>
      <c r="G23" s="176"/>
      <c r="H23" s="176"/>
      <c r="I23" s="177"/>
      <c r="J23" s="166"/>
      <c r="K23" s="166"/>
    </row>
    <row r="24" spans="1:11">
      <c r="A24" s="38" t="s">
        <v>81</v>
      </c>
      <c r="B24" s="37">
        <v>0</v>
      </c>
      <c r="C24" s="48">
        <v>0.03</v>
      </c>
      <c r="D24" s="37">
        <v>0</v>
      </c>
      <c r="E24" s="49">
        <v>3.5000000000000003E-2</v>
      </c>
      <c r="F24" s="37">
        <v>6</v>
      </c>
      <c r="G24" s="49">
        <v>3.5000000000000003E-2</v>
      </c>
      <c r="H24" s="37">
        <v>0</v>
      </c>
      <c r="I24" s="48">
        <v>0.02</v>
      </c>
      <c r="J24" s="166" cm="1">
        <f t="array" ref="J24">_xlfn.IFS(B24&lt;&gt;0,B24*C24,D24&lt;&gt;0,D24*E24,F24&lt;&gt;0,F24*G24,H24&lt;&gt;0,H24*I24,"TRUE",0)</f>
        <v>0.21000000000000002</v>
      </c>
      <c r="K24" s="166">
        <f t="shared" ref="K24:K28" si="4">(J24*100)/20</f>
        <v>1.0500000000000003</v>
      </c>
    </row>
    <row r="25" spans="1:11" ht="51.6" customHeight="1">
      <c r="A25" s="133"/>
      <c r="B25" s="178" t="s">
        <v>82</v>
      </c>
      <c r="C25" s="179"/>
      <c r="D25" s="179"/>
      <c r="E25" s="179"/>
      <c r="F25" s="179"/>
      <c r="G25" s="179"/>
      <c r="H25" s="179"/>
      <c r="I25" s="180"/>
      <c r="J25" s="166"/>
      <c r="K25" s="166"/>
    </row>
    <row r="26" spans="1:11">
      <c r="A26" s="35" t="s">
        <v>83</v>
      </c>
      <c r="B26" s="36">
        <v>0</v>
      </c>
      <c r="C26" s="46">
        <v>0.03</v>
      </c>
      <c r="D26" s="36">
        <v>0</v>
      </c>
      <c r="E26" s="47">
        <v>3.5000000000000003E-2</v>
      </c>
      <c r="F26" s="36">
        <v>6</v>
      </c>
      <c r="G26" s="47">
        <v>3.5000000000000003E-2</v>
      </c>
      <c r="H26" s="36">
        <v>0</v>
      </c>
      <c r="I26" s="46">
        <v>0.02</v>
      </c>
      <c r="J26" s="166" cm="1">
        <f t="array" ref="J26">_xlfn.IFS(B26&lt;&gt;0,B26*C26,D26&lt;&gt;0,D26*E26,F26&lt;&gt;0,F26*G26,H26&lt;&gt;0,H26*I26,"TRUE",0)</f>
        <v>0.21000000000000002</v>
      </c>
      <c r="K26" s="166">
        <f t="shared" si="4"/>
        <v>1.0500000000000003</v>
      </c>
    </row>
    <row r="27" spans="1:11" ht="54.6" customHeight="1">
      <c r="A27" s="133"/>
      <c r="B27" s="175" t="s">
        <v>80</v>
      </c>
      <c r="C27" s="176"/>
      <c r="D27" s="176"/>
      <c r="E27" s="176"/>
      <c r="F27" s="176"/>
      <c r="G27" s="176"/>
      <c r="H27" s="176"/>
      <c r="I27" s="177"/>
      <c r="J27" s="166"/>
      <c r="K27" s="166"/>
    </row>
    <row r="28" spans="1:11">
      <c r="A28" s="38" t="s">
        <v>84</v>
      </c>
      <c r="B28" s="37">
        <v>0</v>
      </c>
      <c r="C28" s="48">
        <v>0.02</v>
      </c>
      <c r="D28" s="37">
        <v>0</v>
      </c>
      <c r="E28" s="49">
        <v>1.4999999999999999E-2</v>
      </c>
      <c r="F28" s="37">
        <v>0</v>
      </c>
      <c r="G28" s="49">
        <v>1.4999999999999999E-2</v>
      </c>
      <c r="H28" s="37">
        <v>0</v>
      </c>
      <c r="I28" s="48">
        <v>0.02</v>
      </c>
      <c r="J28" s="166">
        <v>0</v>
      </c>
      <c r="K28" s="166">
        <f t="shared" si="4"/>
        <v>0</v>
      </c>
    </row>
    <row r="29" spans="1:11">
      <c r="A29" s="35"/>
      <c r="B29" s="37"/>
      <c r="C29" s="37"/>
      <c r="D29" s="37"/>
      <c r="E29" s="37"/>
      <c r="F29" s="37"/>
      <c r="G29" s="37"/>
      <c r="H29" s="37"/>
      <c r="I29" s="37"/>
      <c r="J29" s="166"/>
      <c r="K29" s="166"/>
    </row>
    <row r="30" spans="1:11">
      <c r="A30" s="38" t="s">
        <v>85</v>
      </c>
      <c r="B30" s="36">
        <v>0</v>
      </c>
      <c r="C30" s="47">
        <v>2.5000000000000001E-2</v>
      </c>
      <c r="D30" s="36">
        <v>0</v>
      </c>
      <c r="E30" s="46">
        <v>0.02</v>
      </c>
      <c r="F30" s="36">
        <v>0</v>
      </c>
      <c r="G30" s="46">
        <v>0.02</v>
      </c>
      <c r="H30" s="36">
        <v>0</v>
      </c>
      <c r="I30" s="46">
        <v>0.02</v>
      </c>
      <c r="J30" s="166">
        <v>0</v>
      </c>
      <c r="K30" s="166">
        <v>0</v>
      </c>
    </row>
    <row r="31" spans="1:11">
      <c r="A31" s="35"/>
      <c r="B31" s="36"/>
      <c r="C31" s="36"/>
      <c r="D31" s="36"/>
      <c r="E31" s="36"/>
      <c r="F31" s="36"/>
      <c r="G31" s="36"/>
      <c r="H31" s="36"/>
      <c r="I31" s="36"/>
      <c r="J31" s="166"/>
      <c r="K31" s="166"/>
    </row>
    <row r="32" spans="1:11">
      <c r="A32" s="38" t="s">
        <v>86</v>
      </c>
      <c r="B32" s="37">
        <v>0</v>
      </c>
      <c r="C32" s="48">
        <v>0.03</v>
      </c>
      <c r="D32" s="37">
        <v>0</v>
      </c>
      <c r="E32" s="49">
        <v>2.5000000000000001E-2</v>
      </c>
      <c r="F32" s="37">
        <v>0</v>
      </c>
      <c r="G32" s="49">
        <v>2.5000000000000001E-2</v>
      </c>
      <c r="H32" s="37">
        <v>0</v>
      </c>
      <c r="I32" s="48">
        <v>0.02</v>
      </c>
      <c r="J32" s="166">
        <v>0</v>
      </c>
      <c r="K32" s="166">
        <f t="shared" ref="K32:K34" si="5">(J32*100)/20</f>
        <v>0</v>
      </c>
    </row>
    <row r="33" spans="1:11">
      <c r="A33" s="35"/>
      <c r="B33" s="37"/>
      <c r="C33" s="37"/>
      <c r="D33" s="37"/>
      <c r="E33" s="37"/>
      <c r="F33" s="37"/>
      <c r="G33" s="37"/>
      <c r="H33" s="37"/>
      <c r="I33" s="37"/>
      <c r="J33" s="166"/>
      <c r="K33" s="166"/>
    </row>
    <row r="34" spans="1:11">
      <c r="A34" s="35" t="s">
        <v>87</v>
      </c>
      <c r="B34" s="36">
        <v>0</v>
      </c>
      <c r="C34" s="46">
        <v>0.03</v>
      </c>
      <c r="D34" s="36">
        <v>0</v>
      </c>
      <c r="E34" s="46">
        <v>0.02</v>
      </c>
      <c r="F34" s="36">
        <v>0</v>
      </c>
      <c r="G34" s="46">
        <v>0.02</v>
      </c>
      <c r="H34" s="36">
        <v>0</v>
      </c>
      <c r="I34" s="46">
        <v>0.02</v>
      </c>
      <c r="J34" s="166">
        <v>0</v>
      </c>
      <c r="K34" s="166">
        <f t="shared" si="5"/>
        <v>0</v>
      </c>
    </row>
    <row r="35" spans="1:11">
      <c r="A35" s="35"/>
      <c r="B35" s="36"/>
      <c r="C35" s="36"/>
      <c r="D35" s="36"/>
      <c r="E35" s="36"/>
      <c r="F35" s="36"/>
      <c r="G35" s="36"/>
      <c r="H35" s="36"/>
      <c r="I35" s="36"/>
      <c r="J35" s="166"/>
      <c r="K35" s="166"/>
    </row>
    <row r="36" spans="1:11">
      <c r="A36" s="38" t="s">
        <v>88</v>
      </c>
      <c r="B36" s="37">
        <v>20</v>
      </c>
      <c r="C36" s="48">
        <v>0.03</v>
      </c>
      <c r="D36" s="37">
        <v>0</v>
      </c>
      <c r="E36" s="48">
        <v>0.02</v>
      </c>
      <c r="F36" s="37">
        <v>0</v>
      </c>
      <c r="G36" s="48">
        <v>0.02</v>
      </c>
      <c r="H36" s="37">
        <v>0</v>
      </c>
      <c r="I36" s="48">
        <v>0.01</v>
      </c>
      <c r="J36" s="166" cm="1">
        <f t="array" ref="J36">_xlfn.IFS(B36&lt;&gt;0,B36*C36,D36&lt;&gt;0,D36*E36,F36&lt;&gt;0,F36*G36,H36&lt;&gt;0,H36*I36,"TRUE",0)</f>
        <v>0.6</v>
      </c>
      <c r="K36" s="166">
        <f t="shared" ref="K36:K52" si="6">(J36*100)/20</f>
        <v>3</v>
      </c>
    </row>
    <row r="37" spans="1:11" ht="46.5" customHeight="1">
      <c r="A37" s="149"/>
      <c r="B37" s="181" t="s">
        <v>89</v>
      </c>
      <c r="C37" s="182"/>
      <c r="D37" s="182"/>
      <c r="E37" s="182"/>
      <c r="F37" s="182"/>
      <c r="G37" s="182"/>
      <c r="H37" s="182"/>
      <c r="I37" s="183"/>
      <c r="J37" s="166"/>
      <c r="K37" s="166"/>
    </row>
    <row r="38" spans="1:11">
      <c r="A38" s="38" t="s">
        <v>90</v>
      </c>
      <c r="B38" s="36">
        <v>0</v>
      </c>
      <c r="C38" s="46">
        <v>0.05</v>
      </c>
      <c r="D38" s="36">
        <v>0</v>
      </c>
      <c r="E38" s="46">
        <v>0.05</v>
      </c>
      <c r="F38" s="36">
        <v>0</v>
      </c>
      <c r="G38" s="46">
        <v>0.05</v>
      </c>
      <c r="H38" s="36">
        <v>0</v>
      </c>
      <c r="I38" s="46">
        <v>0.02</v>
      </c>
      <c r="J38" s="166">
        <v>0</v>
      </c>
      <c r="K38" s="166">
        <f t="shared" si="6"/>
        <v>0</v>
      </c>
    </row>
    <row r="39" spans="1:11">
      <c r="A39" s="35"/>
      <c r="B39" s="36"/>
      <c r="C39" s="36"/>
      <c r="D39" s="36"/>
      <c r="E39" s="36"/>
      <c r="F39" s="36"/>
      <c r="G39" s="36"/>
      <c r="H39" s="36"/>
      <c r="I39" s="36"/>
      <c r="J39" s="166"/>
      <c r="K39" s="166"/>
    </row>
    <row r="40" spans="1:11">
      <c r="A40" s="38" t="s">
        <v>91</v>
      </c>
      <c r="B40" s="37">
        <v>0</v>
      </c>
      <c r="C40" s="48">
        <v>0.03</v>
      </c>
      <c r="D40" s="37">
        <v>0</v>
      </c>
      <c r="E40" s="48">
        <v>0.03</v>
      </c>
      <c r="F40" s="37">
        <v>0</v>
      </c>
      <c r="G40" s="48">
        <v>0.03</v>
      </c>
      <c r="H40" s="37">
        <v>0</v>
      </c>
      <c r="I40" s="48">
        <v>0.02</v>
      </c>
      <c r="J40" s="166">
        <v>0</v>
      </c>
      <c r="K40" s="166">
        <f t="shared" si="6"/>
        <v>0</v>
      </c>
    </row>
    <row r="41" spans="1:11">
      <c r="A41" s="35"/>
      <c r="B41" s="37"/>
      <c r="C41" s="37"/>
      <c r="D41" s="37"/>
      <c r="E41" s="37"/>
      <c r="F41" s="37"/>
      <c r="G41" s="37"/>
      <c r="H41" s="37"/>
      <c r="I41" s="37"/>
      <c r="J41" s="166"/>
      <c r="K41" s="166"/>
    </row>
    <row r="42" spans="1:11">
      <c r="A42" s="38" t="s">
        <v>92</v>
      </c>
      <c r="B42" s="36">
        <v>0</v>
      </c>
      <c r="C42" s="46">
        <v>0.02</v>
      </c>
      <c r="D42" s="36">
        <v>0</v>
      </c>
      <c r="E42" s="46">
        <v>0.02</v>
      </c>
      <c r="F42" s="36">
        <v>0</v>
      </c>
      <c r="G42" s="46">
        <v>0.02</v>
      </c>
      <c r="H42" s="36">
        <v>0</v>
      </c>
      <c r="I42" s="46">
        <v>0.02</v>
      </c>
      <c r="J42" s="166">
        <v>0</v>
      </c>
      <c r="K42" s="166">
        <f t="shared" si="6"/>
        <v>0</v>
      </c>
    </row>
    <row r="43" spans="1:11">
      <c r="A43" s="137"/>
      <c r="B43" s="36"/>
      <c r="C43" s="36"/>
      <c r="D43" s="36"/>
      <c r="E43" s="36"/>
      <c r="F43" s="36"/>
      <c r="G43" s="36"/>
      <c r="H43" s="36"/>
      <c r="I43" s="36"/>
      <c r="J43" s="166"/>
      <c r="K43" s="166"/>
    </row>
    <row r="44" spans="1:11">
      <c r="A44" s="38" t="s">
        <v>93</v>
      </c>
      <c r="B44" s="37">
        <v>0</v>
      </c>
      <c r="C44" s="48">
        <v>0.02</v>
      </c>
      <c r="D44" s="37">
        <v>0</v>
      </c>
      <c r="E44" s="48">
        <v>0.02</v>
      </c>
      <c r="F44" s="37">
        <v>0</v>
      </c>
      <c r="G44" s="48">
        <v>0.02</v>
      </c>
      <c r="H44" s="37">
        <v>0</v>
      </c>
      <c r="I44" s="48">
        <v>0.02</v>
      </c>
      <c r="J44" s="166">
        <v>0</v>
      </c>
      <c r="K44" s="166">
        <f t="shared" si="6"/>
        <v>0</v>
      </c>
    </row>
    <row r="45" spans="1:11">
      <c r="A45" s="35"/>
      <c r="B45" s="37"/>
      <c r="C45" s="37"/>
      <c r="D45" s="37"/>
      <c r="E45" s="37"/>
      <c r="F45" s="37"/>
      <c r="G45" s="37"/>
      <c r="H45" s="37"/>
      <c r="I45" s="37"/>
      <c r="J45" s="166"/>
      <c r="K45" s="166"/>
    </row>
    <row r="46" spans="1:11">
      <c r="A46" s="38" t="s">
        <v>94</v>
      </c>
      <c r="B46" s="36">
        <v>0</v>
      </c>
      <c r="C46" s="46">
        <v>0.02</v>
      </c>
      <c r="D46" s="36">
        <v>0</v>
      </c>
      <c r="E46" s="46">
        <v>0.02</v>
      </c>
      <c r="F46" s="36">
        <v>0</v>
      </c>
      <c r="G46" s="46">
        <v>0.02</v>
      </c>
      <c r="H46" s="36">
        <v>0</v>
      </c>
      <c r="I46" s="46">
        <v>0.02</v>
      </c>
      <c r="J46" s="166">
        <v>0</v>
      </c>
      <c r="K46" s="166">
        <f t="shared" si="6"/>
        <v>0</v>
      </c>
    </row>
    <row r="47" spans="1:11">
      <c r="A47" s="35"/>
      <c r="B47" s="36"/>
      <c r="C47" s="36"/>
      <c r="D47" s="36"/>
      <c r="E47" s="36"/>
      <c r="F47" s="36"/>
      <c r="G47" s="36"/>
      <c r="H47" s="36"/>
      <c r="I47" s="36"/>
      <c r="J47" s="166"/>
      <c r="K47" s="166"/>
    </row>
    <row r="48" spans="1:11">
      <c r="A48" s="38" t="s">
        <v>95</v>
      </c>
      <c r="B48" s="37">
        <v>0</v>
      </c>
      <c r="C48" s="49">
        <v>2.5000000000000001E-2</v>
      </c>
      <c r="D48" s="37">
        <v>0</v>
      </c>
      <c r="E48" s="48">
        <v>0.02</v>
      </c>
      <c r="F48" s="37">
        <v>0</v>
      </c>
      <c r="G48" s="48">
        <v>0.02</v>
      </c>
      <c r="H48" s="37">
        <v>0</v>
      </c>
      <c r="I48" s="48">
        <v>0.02</v>
      </c>
      <c r="J48" s="166">
        <v>0</v>
      </c>
      <c r="K48" s="166">
        <f t="shared" si="6"/>
        <v>0</v>
      </c>
    </row>
    <row r="49" spans="1:11">
      <c r="A49" s="38"/>
      <c r="B49" s="37"/>
      <c r="C49" s="37"/>
      <c r="D49" s="37"/>
      <c r="E49" s="37"/>
      <c r="F49" s="37"/>
      <c r="G49" s="37"/>
      <c r="H49" s="37"/>
      <c r="I49" s="37"/>
      <c r="J49" s="166"/>
      <c r="K49" s="166"/>
    </row>
    <row r="50" spans="1:11">
      <c r="A50" s="38" t="s">
        <v>96</v>
      </c>
      <c r="B50" s="36">
        <v>0</v>
      </c>
      <c r="C50" s="46">
        <v>0.02</v>
      </c>
      <c r="D50" s="36">
        <v>0</v>
      </c>
      <c r="E50" s="46">
        <v>0.02</v>
      </c>
      <c r="F50" s="36">
        <v>0</v>
      </c>
      <c r="G50" s="46">
        <v>0.02</v>
      </c>
      <c r="H50" s="36">
        <v>0</v>
      </c>
      <c r="I50" s="46">
        <v>0.02</v>
      </c>
      <c r="J50" s="166">
        <v>0</v>
      </c>
      <c r="K50" s="166">
        <f t="shared" si="6"/>
        <v>0</v>
      </c>
    </row>
    <row r="51" spans="1:11">
      <c r="A51" s="35"/>
      <c r="B51" s="36"/>
      <c r="C51" s="36"/>
      <c r="D51" s="36"/>
      <c r="E51" s="36"/>
      <c r="F51" s="36"/>
      <c r="G51" s="36"/>
      <c r="H51" s="36"/>
      <c r="I51" s="36"/>
      <c r="J51" s="166"/>
      <c r="K51" s="166"/>
    </row>
    <row r="52" spans="1:11">
      <c r="A52" s="38" t="s">
        <v>97</v>
      </c>
      <c r="B52" s="37">
        <v>0</v>
      </c>
      <c r="C52" s="48">
        <v>0.02</v>
      </c>
      <c r="D52" s="37">
        <v>0</v>
      </c>
      <c r="E52" s="48">
        <v>0.02</v>
      </c>
      <c r="F52" s="37">
        <v>8</v>
      </c>
      <c r="G52" s="48">
        <v>0.02</v>
      </c>
      <c r="H52" s="37">
        <v>0</v>
      </c>
      <c r="I52" s="48">
        <v>0.05</v>
      </c>
      <c r="J52" s="165" cm="1">
        <f t="array" ref="J52">_xlfn.IFS(B52&lt;&gt;0,B52*C52,D52&lt;&gt;0,D52*E52,F52&lt;&gt;0,F52*G52,H52&lt;&gt;0,H52*I52,"TRUE",0)</f>
        <v>0.16</v>
      </c>
      <c r="K52" s="166">
        <f t="shared" si="6"/>
        <v>0.8</v>
      </c>
    </row>
    <row r="53" spans="1:11">
      <c r="A53" s="35"/>
      <c r="B53" s="37"/>
      <c r="C53" s="37"/>
      <c r="D53" s="37"/>
      <c r="E53" s="37"/>
      <c r="F53" s="37" t="s">
        <v>98</v>
      </c>
      <c r="G53" s="37"/>
      <c r="H53" s="37"/>
      <c r="I53" s="37"/>
      <c r="J53" s="166"/>
      <c r="K53" s="166"/>
    </row>
    <row r="54" spans="1:11">
      <c r="A54" s="38" t="s">
        <v>99</v>
      </c>
      <c r="B54" s="36">
        <v>0</v>
      </c>
      <c r="C54" s="46">
        <v>0.02</v>
      </c>
      <c r="D54" s="36">
        <v>0</v>
      </c>
      <c r="E54" s="46">
        <v>0.02</v>
      </c>
      <c r="F54" s="36">
        <v>8</v>
      </c>
      <c r="G54" s="46">
        <v>0.02</v>
      </c>
      <c r="H54" s="36">
        <v>0</v>
      </c>
      <c r="I54" s="46">
        <v>0.03</v>
      </c>
      <c r="J54" s="166" cm="1">
        <f t="array" ref="J54">_xlfn.IFS(B54&lt;&gt;0,B54*C54,D54&lt;&gt;0,D54*E54,F54&lt;&gt;0,F54*G54,H54&lt;&gt;0,H54*I54,"TRUE",0)</f>
        <v>0.16</v>
      </c>
      <c r="K54" s="166">
        <f t="shared" ref="K54" si="7">(J54*100)/20</f>
        <v>0.8</v>
      </c>
    </row>
    <row r="55" spans="1:11">
      <c r="A55" s="35"/>
      <c r="B55" s="36"/>
      <c r="C55" s="36"/>
      <c r="D55" s="36"/>
      <c r="E55" s="36"/>
      <c r="F55" s="36" t="s">
        <v>98</v>
      </c>
      <c r="G55" s="36"/>
      <c r="H55" s="36"/>
      <c r="I55" s="36"/>
      <c r="J55" s="166"/>
      <c r="K55" s="166"/>
    </row>
    <row r="56" spans="1:11">
      <c r="A56" s="38" t="s">
        <v>100</v>
      </c>
      <c r="B56" s="37">
        <v>0</v>
      </c>
      <c r="C56" s="48">
        <v>0.02</v>
      </c>
      <c r="D56" s="37">
        <v>0</v>
      </c>
      <c r="E56" s="48">
        <v>0.02</v>
      </c>
      <c r="F56" s="37">
        <v>8</v>
      </c>
      <c r="G56" s="48">
        <v>0.02</v>
      </c>
      <c r="H56" s="37">
        <v>0</v>
      </c>
      <c r="I56" s="48">
        <v>0.03</v>
      </c>
      <c r="J56" s="166" cm="1">
        <f t="array" ref="J56">_xlfn.IFS(B56&lt;&gt;0,B56*C56,D56&lt;&gt;0,D56*E56,F56&lt;&gt;0,F56*G56,H56&lt;&gt;0,H56*I56,"TRUE",0)</f>
        <v>0.16</v>
      </c>
      <c r="K56" s="166">
        <f t="shared" ref="K56:K74" si="8">(J56*100)/20</f>
        <v>0.8</v>
      </c>
    </row>
    <row r="57" spans="1:11">
      <c r="A57" s="35"/>
      <c r="B57" s="37"/>
      <c r="C57" s="37"/>
      <c r="D57" s="37"/>
      <c r="E57" s="37"/>
      <c r="F57" s="37" t="s">
        <v>98</v>
      </c>
      <c r="G57" s="37"/>
      <c r="H57" s="37"/>
      <c r="I57" s="37"/>
      <c r="J57" s="166"/>
      <c r="K57" s="166"/>
    </row>
    <row r="58" spans="1:11">
      <c r="A58" s="38" t="s">
        <v>101</v>
      </c>
      <c r="B58" s="36">
        <v>0</v>
      </c>
      <c r="C58" s="46">
        <v>0.02</v>
      </c>
      <c r="D58" s="36">
        <v>0</v>
      </c>
      <c r="E58" s="47">
        <v>2.5000000000000001E-2</v>
      </c>
      <c r="F58" s="36">
        <v>0</v>
      </c>
      <c r="G58" s="47">
        <v>2.5000000000000001E-2</v>
      </c>
      <c r="H58" s="36">
        <v>0</v>
      </c>
      <c r="I58" s="46">
        <v>0.03</v>
      </c>
      <c r="J58" s="166">
        <v>0</v>
      </c>
      <c r="K58" s="166">
        <f t="shared" si="8"/>
        <v>0</v>
      </c>
    </row>
    <row r="59" spans="1:11">
      <c r="A59" s="35"/>
      <c r="B59" s="36"/>
      <c r="C59" s="36"/>
      <c r="D59" s="36"/>
      <c r="E59" s="36"/>
      <c r="F59" s="36"/>
      <c r="G59" s="36"/>
      <c r="H59" s="36"/>
      <c r="I59" s="36"/>
      <c r="J59" s="166"/>
      <c r="K59" s="166"/>
    </row>
    <row r="60" spans="1:11">
      <c r="A60" s="38" t="s">
        <v>102</v>
      </c>
      <c r="B60" s="37">
        <v>0</v>
      </c>
      <c r="C60" s="48">
        <v>0.02</v>
      </c>
      <c r="D60" s="37">
        <v>0</v>
      </c>
      <c r="E60" s="49">
        <v>1.4999999999999999E-2</v>
      </c>
      <c r="F60" s="37">
        <v>0</v>
      </c>
      <c r="G60" s="49">
        <v>1.4999999999999999E-2</v>
      </c>
      <c r="H60" s="37">
        <v>0</v>
      </c>
      <c r="I60" s="48">
        <v>0.02</v>
      </c>
      <c r="J60" s="166">
        <v>0</v>
      </c>
      <c r="K60" s="166">
        <f t="shared" si="8"/>
        <v>0</v>
      </c>
    </row>
    <row r="61" spans="1:11">
      <c r="A61" s="35"/>
      <c r="B61" s="37"/>
      <c r="C61" s="37"/>
      <c r="D61" s="37"/>
      <c r="E61" s="37"/>
      <c r="F61" s="37"/>
      <c r="G61" s="37"/>
      <c r="H61" s="37"/>
      <c r="I61" s="37"/>
      <c r="J61" s="166"/>
      <c r="K61" s="166"/>
    </row>
    <row r="62" spans="1:11">
      <c r="A62" s="38" t="s">
        <v>103</v>
      </c>
      <c r="B62" s="36">
        <v>0</v>
      </c>
      <c r="C62" s="46">
        <v>0.02</v>
      </c>
      <c r="D62" s="36">
        <v>0</v>
      </c>
      <c r="E62" s="46">
        <v>0.02</v>
      </c>
      <c r="F62" s="36">
        <v>0</v>
      </c>
      <c r="G62" s="46">
        <v>0.02</v>
      </c>
      <c r="H62" s="36">
        <v>0</v>
      </c>
      <c r="I62" s="46">
        <v>0.03</v>
      </c>
      <c r="J62" s="166">
        <v>0</v>
      </c>
      <c r="K62" s="166">
        <f t="shared" si="8"/>
        <v>0</v>
      </c>
    </row>
    <row r="63" spans="1:11">
      <c r="A63" s="35"/>
      <c r="B63" s="36"/>
      <c r="C63" s="36"/>
      <c r="D63" s="36"/>
      <c r="E63" s="36"/>
      <c r="F63" s="36"/>
      <c r="G63" s="36"/>
      <c r="H63" s="36"/>
      <c r="I63" s="36"/>
      <c r="J63" s="166"/>
      <c r="K63" s="166"/>
    </row>
    <row r="64" spans="1:11">
      <c r="A64" s="38" t="s">
        <v>104</v>
      </c>
      <c r="B64" s="37">
        <v>0</v>
      </c>
      <c r="C64" s="48">
        <v>0.02</v>
      </c>
      <c r="D64" s="37">
        <v>0</v>
      </c>
      <c r="E64" s="48">
        <v>0.02</v>
      </c>
      <c r="F64" s="37">
        <v>0</v>
      </c>
      <c r="G64" s="48">
        <v>0.02</v>
      </c>
      <c r="H64" s="37">
        <v>0</v>
      </c>
      <c r="I64" s="48">
        <v>0.03</v>
      </c>
      <c r="J64" s="166">
        <v>0</v>
      </c>
      <c r="K64" s="166">
        <f t="shared" si="8"/>
        <v>0</v>
      </c>
    </row>
    <row r="65" spans="1:11">
      <c r="A65" s="35"/>
      <c r="B65" s="37"/>
      <c r="C65" s="37"/>
      <c r="D65" s="37"/>
      <c r="E65" s="37"/>
      <c r="F65" s="37"/>
      <c r="G65" s="37"/>
      <c r="H65" s="37"/>
      <c r="I65" s="37"/>
      <c r="J65" s="166"/>
      <c r="K65" s="166"/>
    </row>
    <row r="66" spans="1:11">
      <c r="A66" s="38" t="s">
        <v>105</v>
      </c>
      <c r="B66" s="36">
        <v>0</v>
      </c>
      <c r="C66" s="46">
        <v>0.03</v>
      </c>
      <c r="D66" s="36">
        <v>0</v>
      </c>
      <c r="E66" s="47">
        <v>2.5000000000000001E-2</v>
      </c>
      <c r="F66" s="36">
        <v>0</v>
      </c>
      <c r="G66" s="47">
        <v>2.5000000000000001E-2</v>
      </c>
      <c r="H66" s="36">
        <v>0</v>
      </c>
      <c r="I66" s="47">
        <v>2.5000000000000001E-2</v>
      </c>
      <c r="J66" s="166">
        <v>0</v>
      </c>
      <c r="K66" s="166">
        <f t="shared" si="8"/>
        <v>0</v>
      </c>
    </row>
    <row r="67" spans="1:11">
      <c r="A67" s="35"/>
      <c r="B67" s="36"/>
      <c r="C67" s="36"/>
      <c r="D67" s="36"/>
      <c r="E67" s="36"/>
      <c r="F67" s="36"/>
      <c r="G67" s="36"/>
      <c r="H67" s="36"/>
      <c r="I67" s="36"/>
      <c r="J67" s="166"/>
      <c r="K67" s="166"/>
    </row>
    <row r="68" spans="1:11">
      <c r="A68" s="38" t="s">
        <v>106</v>
      </c>
      <c r="B68" s="37">
        <v>0</v>
      </c>
      <c r="C68" s="55">
        <v>1.4999999999999999E-2</v>
      </c>
      <c r="D68" s="37">
        <v>0</v>
      </c>
      <c r="E68" s="48">
        <v>0.01</v>
      </c>
      <c r="F68" s="37">
        <v>0</v>
      </c>
      <c r="G68" s="48">
        <v>0.01</v>
      </c>
      <c r="H68" s="37">
        <v>0</v>
      </c>
      <c r="I68" s="49">
        <v>5.0000000000000001E-3</v>
      </c>
      <c r="J68" s="166">
        <v>0</v>
      </c>
      <c r="K68" s="166">
        <f t="shared" si="8"/>
        <v>0</v>
      </c>
    </row>
    <row r="69" spans="1:11">
      <c r="A69" s="35"/>
      <c r="B69" s="37"/>
      <c r="C69" s="37"/>
      <c r="D69" s="37"/>
      <c r="E69" s="37"/>
      <c r="F69" s="37"/>
      <c r="G69" s="37"/>
      <c r="H69" s="37"/>
      <c r="I69" s="37"/>
      <c r="J69" s="166"/>
      <c r="K69" s="166"/>
    </row>
    <row r="70" spans="1:11">
      <c r="A70" s="38" t="s">
        <v>107</v>
      </c>
      <c r="B70" s="36">
        <v>0</v>
      </c>
      <c r="C70" s="46">
        <v>0.02</v>
      </c>
      <c r="D70" s="36">
        <v>0</v>
      </c>
      <c r="E70" s="47">
        <v>1.4999999999999999E-2</v>
      </c>
      <c r="F70" s="36">
        <v>0</v>
      </c>
      <c r="G70" s="47">
        <v>1.4999999999999999E-2</v>
      </c>
      <c r="H70" s="36">
        <v>0</v>
      </c>
      <c r="I70" s="46">
        <v>0</v>
      </c>
      <c r="J70" s="166">
        <v>0</v>
      </c>
      <c r="K70" s="166">
        <f t="shared" si="8"/>
        <v>0</v>
      </c>
    </row>
    <row r="71" spans="1:11">
      <c r="A71" s="35"/>
      <c r="B71" s="36"/>
      <c r="C71" s="36"/>
      <c r="D71" s="36"/>
      <c r="E71" s="36"/>
      <c r="F71" s="36"/>
      <c r="G71" s="36"/>
      <c r="H71" s="36"/>
      <c r="I71" s="36"/>
      <c r="J71" s="166"/>
      <c r="K71" s="166"/>
    </row>
    <row r="72" spans="1:11">
      <c r="A72" s="38" t="s">
        <v>108</v>
      </c>
      <c r="B72" s="37">
        <v>0</v>
      </c>
      <c r="C72" s="48">
        <v>0.01</v>
      </c>
      <c r="D72" s="37">
        <v>0</v>
      </c>
      <c r="E72" s="48">
        <v>0.02</v>
      </c>
      <c r="F72" s="37">
        <v>0</v>
      </c>
      <c r="G72" s="48">
        <v>0.02</v>
      </c>
      <c r="H72" s="37">
        <v>0</v>
      </c>
      <c r="I72" s="48">
        <v>0</v>
      </c>
      <c r="J72" s="166">
        <v>0</v>
      </c>
      <c r="K72" s="166">
        <f t="shared" si="8"/>
        <v>0</v>
      </c>
    </row>
    <row r="73" spans="1:11">
      <c r="A73" s="35"/>
      <c r="B73" s="37"/>
      <c r="C73" s="37"/>
      <c r="D73" s="37"/>
      <c r="E73" s="37"/>
      <c r="F73" s="37"/>
      <c r="G73" s="37"/>
      <c r="H73" s="37"/>
      <c r="I73" s="37"/>
      <c r="J73" s="166"/>
      <c r="K73" s="166"/>
    </row>
    <row r="74" spans="1:11">
      <c r="A74" s="35" t="s">
        <v>109</v>
      </c>
      <c r="B74" s="36">
        <v>0</v>
      </c>
      <c r="C74" s="46">
        <v>0</v>
      </c>
      <c r="D74" s="36">
        <v>0</v>
      </c>
      <c r="E74" s="46">
        <v>0.02</v>
      </c>
      <c r="F74" s="36">
        <v>0</v>
      </c>
      <c r="G74" s="46">
        <v>0.02</v>
      </c>
      <c r="H74" s="36">
        <v>0</v>
      </c>
      <c r="I74" s="46">
        <v>0.03</v>
      </c>
      <c r="J74" s="166">
        <v>0</v>
      </c>
      <c r="K74" s="166">
        <f t="shared" si="8"/>
        <v>0</v>
      </c>
    </row>
    <row r="75" spans="1:11">
      <c r="A75" s="35"/>
      <c r="B75" s="36"/>
      <c r="C75" s="36"/>
      <c r="D75" s="36"/>
      <c r="E75" s="36"/>
      <c r="F75" s="36"/>
      <c r="G75" s="36"/>
      <c r="H75" s="36"/>
      <c r="I75" s="36"/>
      <c r="J75" s="166"/>
      <c r="K75" s="166"/>
    </row>
    <row r="76" spans="1:11">
      <c r="A76" s="38" t="s">
        <v>110</v>
      </c>
      <c r="B76" s="37">
        <v>0</v>
      </c>
      <c r="C76" s="48">
        <v>0.01</v>
      </c>
      <c r="D76" s="37">
        <v>0</v>
      </c>
      <c r="E76" s="49">
        <v>1.4999999999999999E-2</v>
      </c>
      <c r="F76" s="37">
        <v>0</v>
      </c>
      <c r="G76" s="49">
        <v>1.4999999999999999E-2</v>
      </c>
      <c r="H76" s="37">
        <v>0</v>
      </c>
      <c r="I76" s="48">
        <v>0.03</v>
      </c>
      <c r="J76" s="166">
        <v>0</v>
      </c>
      <c r="K76" s="166">
        <v>0</v>
      </c>
    </row>
    <row r="77" spans="1:11">
      <c r="A77" s="35"/>
      <c r="B77" s="37"/>
      <c r="C77" s="37"/>
      <c r="D77" s="37"/>
      <c r="E77" s="37"/>
      <c r="F77" s="37"/>
      <c r="G77" s="37"/>
      <c r="H77" s="37"/>
      <c r="I77" s="37"/>
      <c r="J77" s="166"/>
      <c r="K77" s="166"/>
    </row>
    <row r="78" spans="1:11">
      <c r="A78" s="38" t="s">
        <v>111</v>
      </c>
      <c r="B78" s="36">
        <v>0</v>
      </c>
      <c r="C78" s="56">
        <v>1.4999999999999999E-2</v>
      </c>
      <c r="D78" s="36">
        <v>0</v>
      </c>
      <c r="E78" s="47">
        <v>1.4999999999999999E-2</v>
      </c>
      <c r="F78" s="36">
        <v>0</v>
      </c>
      <c r="G78" s="47">
        <v>1.4999999999999999E-2</v>
      </c>
      <c r="H78" s="36">
        <v>0</v>
      </c>
      <c r="I78" s="46">
        <v>0.04</v>
      </c>
      <c r="J78" s="166">
        <v>0</v>
      </c>
      <c r="K78" s="166">
        <f t="shared" ref="K78:K80" si="9">(J78*100)/20</f>
        <v>0</v>
      </c>
    </row>
    <row r="79" spans="1:11">
      <c r="A79" s="35"/>
      <c r="B79" s="36"/>
      <c r="C79" s="36"/>
      <c r="D79" s="36"/>
      <c r="E79" s="36"/>
      <c r="F79" s="36"/>
      <c r="G79" s="36"/>
      <c r="H79" s="36"/>
      <c r="I79" s="36"/>
      <c r="J79" s="166"/>
      <c r="K79" s="166"/>
    </row>
    <row r="80" spans="1:11">
      <c r="A80" s="38" t="s">
        <v>112</v>
      </c>
      <c r="B80" s="37">
        <v>0</v>
      </c>
      <c r="C80" s="48">
        <v>0.02</v>
      </c>
      <c r="D80" s="37">
        <v>0</v>
      </c>
      <c r="E80" s="49">
        <v>1.4999999999999999E-2</v>
      </c>
      <c r="F80" s="37">
        <v>0</v>
      </c>
      <c r="G80" s="49">
        <v>1.4999999999999999E-2</v>
      </c>
      <c r="H80" s="37">
        <v>0</v>
      </c>
      <c r="I80" s="48">
        <v>0.05</v>
      </c>
      <c r="J80" s="166">
        <v>0</v>
      </c>
      <c r="K80" s="166">
        <f t="shared" si="9"/>
        <v>0</v>
      </c>
    </row>
    <row r="81" spans="1:11">
      <c r="A81" s="35"/>
      <c r="B81" s="37"/>
      <c r="C81" s="37"/>
      <c r="D81" s="37"/>
      <c r="E81" s="37"/>
      <c r="F81" s="37"/>
      <c r="G81" s="37"/>
      <c r="H81" s="37"/>
      <c r="I81" s="37"/>
      <c r="J81" s="166"/>
      <c r="K81" s="166"/>
    </row>
    <row r="82" spans="1:11">
      <c r="A82" s="35" t="s">
        <v>113</v>
      </c>
      <c r="B82" s="36">
        <v>0</v>
      </c>
      <c r="C82" s="46">
        <v>0</v>
      </c>
      <c r="D82" s="36">
        <v>0</v>
      </c>
      <c r="E82" s="47">
        <v>1.4999999999999999E-2</v>
      </c>
      <c r="F82" s="36">
        <v>0</v>
      </c>
      <c r="G82" s="47">
        <v>1.4999999999999999E-2</v>
      </c>
      <c r="H82" s="36">
        <v>0</v>
      </c>
      <c r="I82" s="46">
        <v>0.05</v>
      </c>
      <c r="J82" s="166">
        <v>0</v>
      </c>
      <c r="K82" s="166">
        <v>0</v>
      </c>
    </row>
    <row r="83" spans="1:11">
      <c r="A83" s="35"/>
      <c r="B83" s="36"/>
      <c r="C83" s="36"/>
      <c r="D83" s="36"/>
      <c r="E83" s="36"/>
      <c r="F83" s="36"/>
      <c r="G83" s="36"/>
      <c r="H83" s="36"/>
      <c r="I83" s="36"/>
      <c r="J83" s="166"/>
      <c r="K83" s="166"/>
    </row>
    <row r="84" spans="1:11">
      <c r="A84" s="45" t="s">
        <v>114</v>
      </c>
      <c r="B84" s="37">
        <v>0</v>
      </c>
      <c r="C84" s="48">
        <v>0</v>
      </c>
      <c r="D84" s="37">
        <v>0</v>
      </c>
      <c r="E84" s="48">
        <v>0.02</v>
      </c>
      <c r="F84" s="37">
        <v>0</v>
      </c>
      <c r="G84" s="48">
        <v>0.02</v>
      </c>
      <c r="H84" s="37">
        <v>0</v>
      </c>
      <c r="I84" s="48">
        <v>0.17</v>
      </c>
      <c r="J84" s="166">
        <v>0</v>
      </c>
      <c r="K84" s="166">
        <v>0</v>
      </c>
    </row>
    <row r="85" spans="1:11">
      <c r="A85" s="27"/>
      <c r="B85" s="53"/>
      <c r="C85" s="57">
        <f>SUM(C6:C84)</f>
        <v>1.0000000000000007</v>
      </c>
      <c r="D85" s="52"/>
      <c r="E85" s="52">
        <f>SUM(E6:E84)</f>
        <v>1.0000000000000004</v>
      </c>
      <c r="F85" s="52"/>
      <c r="G85" s="52">
        <f>SUM(G6:G84)</f>
        <v>1.0000000000000004</v>
      </c>
      <c r="H85" s="52"/>
      <c r="I85" s="57">
        <f>SUM(I6:I84)</f>
        <v>1.0000000000000004</v>
      </c>
      <c r="J85" s="166"/>
      <c r="K85" s="166"/>
    </row>
    <row r="86" spans="1:11" ht="32.1" customHeight="1">
      <c r="A86" s="34" t="s">
        <v>115</v>
      </c>
      <c r="B86" s="34">
        <f>SUMPRODUCT(B6:B85,C6:C85)</f>
        <v>0.6</v>
      </c>
      <c r="C86" s="34"/>
      <c r="D86" s="34">
        <f>SUMPRODUCT(D6:D84,E6:E84)</f>
        <v>0</v>
      </c>
      <c r="E86" s="34"/>
      <c r="F86" s="34">
        <f>SUMPRODUCT(F6:F84,G6:G84)</f>
        <v>1.6099999999999999</v>
      </c>
      <c r="G86" s="34"/>
      <c r="H86" s="34">
        <f>SUMPRODUCT(H6:H85,I6:I85)</f>
        <v>0</v>
      </c>
      <c r="I86" s="34"/>
      <c r="J86" s="167">
        <f>SUM(J6:J85)</f>
        <v>2.21</v>
      </c>
      <c r="K86" s="167">
        <f>SUM(K6:K85)</f>
        <v>11.050000000000002</v>
      </c>
    </row>
    <row r="87" spans="1:11" ht="32.1" customHeight="1">
      <c r="A87" s="173" t="s">
        <v>116</v>
      </c>
      <c r="B87" s="173"/>
      <c r="C87" s="173"/>
      <c r="D87" s="173"/>
      <c r="E87" s="173"/>
      <c r="F87" s="173"/>
      <c r="G87" s="173"/>
      <c r="H87" s="173"/>
      <c r="I87" s="173"/>
    </row>
    <row r="88" spans="1:11">
      <c r="A88" s="128"/>
    </row>
    <row r="89" spans="1:11" ht="53.45" customHeight="1">
      <c r="A89" s="174" t="s">
        <v>117</v>
      </c>
      <c r="B89" s="174"/>
      <c r="C89" s="174"/>
      <c r="D89" s="174"/>
      <c r="E89" s="174"/>
      <c r="F89" s="174"/>
      <c r="G89" s="174"/>
      <c r="H89" s="174"/>
      <c r="I89" s="174"/>
    </row>
    <row r="90" spans="1:11">
      <c r="A90" s="128"/>
    </row>
    <row r="91" spans="1:11" ht="34.5" customHeight="1">
      <c r="A91" s="174" t="s">
        <v>118</v>
      </c>
      <c r="B91" s="174"/>
      <c r="C91" s="174"/>
      <c r="D91" s="174"/>
      <c r="E91" s="174"/>
      <c r="F91" s="174"/>
      <c r="G91" s="174"/>
      <c r="H91" s="174"/>
      <c r="I91" s="174"/>
    </row>
    <row r="93" spans="1:11" ht="62.1" customHeight="1">
      <c r="A93" s="173" t="s">
        <v>119</v>
      </c>
      <c r="B93" s="173"/>
      <c r="C93" s="173"/>
      <c r="D93" s="173"/>
      <c r="E93" s="173"/>
      <c r="F93" s="173"/>
      <c r="G93" s="173"/>
      <c r="H93" s="173"/>
      <c r="I93" s="173"/>
    </row>
  </sheetData>
  <mergeCells count="19">
    <mergeCell ref="B1:I1"/>
    <mergeCell ref="C2:C5"/>
    <mergeCell ref="E2:E5"/>
    <mergeCell ref="G2:G5"/>
    <mergeCell ref="I2:I5"/>
    <mergeCell ref="F2:F5"/>
    <mergeCell ref="B25:I25"/>
    <mergeCell ref="B23:I23"/>
    <mergeCell ref="B21:I21"/>
    <mergeCell ref="B37:I37"/>
    <mergeCell ref="A2:A5"/>
    <mergeCell ref="B2:B5"/>
    <mergeCell ref="D2:D5"/>
    <mergeCell ref="H2:H5"/>
    <mergeCell ref="A93:I93"/>
    <mergeCell ref="A91:I91"/>
    <mergeCell ref="A89:I89"/>
    <mergeCell ref="A87:I87"/>
    <mergeCell ref="B27:I27"/>
  </mergeCells>
  <pageMargins left="0.7" right="0.7" top="0.75" bottom="0.75" header="0.3" footer="0.3"/>
  <pageSetup paperSize="9" orientation="portrait" r:id="rId1"/>
  <headerFooter>
    <oddFooter>&amp;C&amp;1#&amp;"Calibri"&amp;10&amp;K000000Classificação da informação: Uso Interno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53E67-BCB2-D64F-AC5B-F66372FB4628}">
  <dimension ref="A1:F12"/>
  <sheetViews>
    <sheetView workbookViewId="0">
      <selection activeCell="A12" sqref="A12"/>
    </sheetView>
  </sheetViews>
  <sheetFormatPr defaultColWidth="10.875" defaultRowHeight="15.6"/>
  <cols>
    <col min="1" max="1" width="39.125" style="1" customWidth="1"/>
    <col min="2" max="2" width="13.625" style="1" customWidth="1"/>
    <col min="3" max="3" width="14.5" style="1" customWidth="1"/>
    <col min="4" max="4" width="15.375" style="1" customWidth="1"/>
    <col min="5" max="16384" width="10.875" style="1"/>
  </cols>
  <sheetData>
    <row r="1" spans="1:6">
      <c r="A1" s="189" t="s">
        <v>120</v>
      </c>
      <c r="B1" s="192" t="s">
        <v>121</v>
      </c>
      <c r="C1" s="192"/>
      <c r="D1" s="192"/>
    </row>
    <row r="2" spans="1:6" ht="33.950000000000003" customHeight="1">
      <c r="A2" s="184"/>
      <c r="B2" s="185" t="s">
        <v>122</v>
      </c>
      <c r="C2" s="185" t="s">
        <v>123</v>
      </c>
      <c r="D2" s="185" t="s">
        <v>124</v>
      </c>
      <c r="F2" s="66" t="s">
        <v>125</v>
      </c>
    </row>
    <row r="3" spans="1:6">
      <c r="A3" s="184"/>
      <c r="B3" s="185"/>
      <c r="C3" s="185"/>
      <c r="D3" s="185"/>
    </row>
    <row r="4" spans="1:6">
      <c r="A4" s="184"/>
      <c r="B4" s="185"/>
      <c r="C4" s="185"/>
      <c r="D4" s="185"/>
    </row>
    <row r="5" spans="1:6">
      <c r="A5" s="184"/>
      <c r="B5" s="185"/>
      <c r="C5" s="185"/>
      <c r="D5" s="185"/>
    </row>
    <row r="6" spans="1:6">
      <c r="A6" s="68" t="s">
        <v>126</v>
      </c>
      <c r="B6" s="69"/>
      <c r="C6" s="68"/>
      <c r="D6" s="68"/>
    </row>
    <row r="7" spans="1:6">
      <c r="A7" s="68" t="s">
        <v>127</v>
      </c>
      <c r="B7" s="68"/>
      <c r="C7" s="69"/>
      <c r="D7" s="68"/>
    </row>
    <row r="8" spans="1:6">
      <c r="A8" s="68" t="s">
        <v>128</v>
      </c>
      <c r="B8" s="68"/>
      <c r="C8" s="68"/>
      <c r="D8" s="69">
        <v>4</v>
      </c>
      <c r="F8" s="71" t="s">
        <v>129</v>
      </c>
    </row>
    <row r="9" spans="1:6">
      <c r="F9" s="71">
        <f>(B6+C7+D8)/5*100</f>
        <v>80</v>
      </c>
    </row>
    <row r="10" spans="1:6">
      <c r="A10" s="148" t="s">
        <v>130</v>
      </c>
    </row>
    <row r="12" spans="1:6" ht="82.5" customHeight="1">
      <c r="A12" s="191" t="s">
        <v>131</v>
      </c>
      <c r="B12" s="191"/>
      <c r="C12" s="191"/>
      <c r="D12" s="191"/>
    </row>
  </sheetData>
  <mergeCells count="6">
    <mergeCell ref="A12:D12"/>
    <mergeCell ref="A1:A5"/>
    <mergeCell ref="B1:D1"/>
    <mergeCell ref="B2:B5"/>
    <mergeCell ref="C2:C5"/>
    <mergeCell ref="D2:D5"/>
  </mergeCells>
  <pageMargins left="0.7" right="0.7" top="0.75" bottom="0.75" header="0.3" footer="0.3"/>
  <pageSetup paperSize="9" orientation="portrait" r:id="rId1"/>
  <headerFooter>
    <oddFooter>&amp;C&amp;1#&amp;"Calibri"&amp;10&amp;K000000Classificação da informação: Uso Interno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7E9A5-06FA-524A-B871-D67B0FA4F8F3}">
  <dimension ref="A1:N26"/>
  <sheetViews>
    <sheetView topLeftCell="B10" zoomScale="80" zoomScaleNormal="80" workbookViewId="0">
      <selection activeCell="E17" sqref="E17"/>
    </sheetView>
  </sheetViews>
  <sheetFormatPr defaultColWidth="10.875" defaultRowHeight="15.6"/>
  <cols>
    <col min="1" max="1" width="66.375" style="1" customWidth="1"/>
    <col min="2" max="2" width="64.375" style="1" bestFit="1" customWidth="1"/>
    <col min="3" max="3" width="29.875" style="1" customWidth="1"/>
    <col min="4" max="4" width="29.625" style="1" customWidth="1"/>
    <col min="5" max="5" width="10.875" style="1"/>
    <col min="6" max="6" width="14.875" style="1" customWidth="1"/>
    <col min="7" max="16384" width="10.875" style="1"/>
  </cols>
  <sheetData>
    <row r="1" spans="1:9">
      <c r="A1" s="3"/>
      <c r="B1" s="192" t="s">
        <v>132</v>
      </c>
      <c r="C1" s="192"/>
      <c r="D1" s="192"/>
    </row>
    <row r="2" spans="1:9">
      <c r="A2" s="189" t="s">
        <v>133</v>
      </c>
      <c r="B2" s="199" t="s">
        <v>134</v>
      </c>
      <c r="C2" s="199" t="s">
        <v>135</v>
      </c>
      <c r="D2" s="199" t="s">
        <v>136</v>
      </c>
    </row>
    <row r="3" spans="1:9">
      <c r="A3" s="189"/>
      <c r="B3" s="199"/>
      <c r="C3" s="199"/>
      <c r="D3" s="200"/>
      <c r="F3" s="66" t="s">
        <v>137</v>
      </c>
      <c r="G3" s="67"/>
      <c r="H3" s="67"/>
      <c r="I3" s="67"/>
    </row>
    <row r="4" spans="1:9">
      <c r="A4" s="189"/>
      <c r="B4" s="199"/>
      <c r="C4" s="199"/>
      <c r="D4" s="200"/>
    </row>
    <row r="5" spans="1:9" ht="48.95" customHeight="1">
      <c r="A5" s="189"/>
      <c r="B5" s="199"/>
      <c r="C5" s="199"/>
      <c r="D5" s="200"/>
    </row>
    <row r="6" spans="1:9" ht="17.100000000000001" customHeight="1">
      <c r="A6" s="11"/>
      <c r="B6" s="30">
        <v>0.3</v>
      </c>
      <c r="C6" s="30">
        <v>0.5</v>
      </c>
      <c r="D6" s="28">
        <v>0.2</v>
      </c>
    </row>
    <row r="7" spans="1:9">
      <c r="A7" s="68" t="s">
        <v>138</v>
      </c>
      <c r="B7" s="69">
        <v>0</v>
      </c>
      <c r="C7" s="69">
        <v>9</v>
      </c>
      <c r="D7" s="69">
        <v>0</v>
      </c>
    </row>
    <row r="8" spans="1:9">
      <c r="A8" s="138"/>
      <c r="B8" s="69"/>
      <c r="C8" s="139"/>
      <c r="D8" s="69"/>
    </row>
    <row r="9" spans="1:9">
      <c r="A9" s="68" t="s">
        <v>139</v>
      </c>
      <c r="B9" s="69">
        <v>0</v>
      </c>
      <c r="C9" s="69">
        <v>0</v>
      </c>
      <c r="D9" s="69">
        <v>0</v>
      </c>
    </row>
    <row r="10" spans="1:9">
      <c r="A10" s="68"/>
      <c r="B10" s="69"/>
      <c r="C10" s="69"/>
      <c r="D10" s="69"/>
    </row>
    <row r="11" spans="1:9">
      <c r="A11" s="68" t="s">
        <v>140</v>
      </c>
      <c r="B11" s="69">
        <v>0</v>
      </c>
      <c r="C11" s="69">
        <v>0</v>
      </c>
      <c r="D11" s="69">
        <v>0</v>
      </c>
    </row>
    <row r="12" spans="1:9">
      <c r="A12" s="68"/>
      <c r="B12" s="69"/>
      <c r="C12" s="69"/>
      <c r="D12" s="69"/>
    </row>
    <row r="13" spans="1:9" ht="30.95">
      <c r="A13" s="70" t="s">
        <v>141</v>
      </c>
      <c r="B13" s="69">
        <v>4</v>
      </c>
      <c r="C13" s="69">
        <v>3</v>
      </c>
      <c r="D13" s="69">
        <v>2</v>
      </c>
    </row>
    <row r="14" spans="1:9" ht="100.5" customHeight="1">
      <c r="A14" s="68"/>
      <c r="B14" s="193" t="s">
        <v>142</v>
      </c>
      <c r="C14" s="194"/>
      <c r="D14" s="195"/>
    </row>
    <row r="15" spans="1:9">
      <c r="A15" s="68" t="s">
        <v>143</v>
      </c>
      <c r="B15" s="69">
        <v>0</v>
      </c>
      <c r="C15" s="69">
        <v>0</v>
      </c>
      <c r="D15" s="69">
        <v>0</v>
      </c>
    </row>
    <row r="16" spans="1:9">
      <c r="A16" s="68"/>
      <c r="B16" s="69"/>
      <c r="C16" s="69"/>
      <c r="D16" s="69"/>
      <c r="E16" s="12" t="s">
        <v>13</v>
      </c>
    </row>
    <row r="17" spans="1:14" ht="30" customHeight="1">
      <c r="A17" s="2" t="s">
        <v>13</v>
      </c>
      <c r="B17" s="2">
        <f>SUM(B7+B9+B11+B13+B15)*B6</f>
        <v>1.2</v>
      </c>
      <c r="C17" s="2">
        <f>SUM(C7+C9+C11+C13+C15)*C6</f>
        <v>6</v>
      </c>
      <c r="D17" s="2">
        <f>SUM(D7+D9+D11+D13+D15)*D6</f>
        <v>0.4</v>
      </c>
      <c r="E17" s="39">
        <f>(B17+C17+D17)*10</f>
        <v>76</v>
      </c>
      <c r="F17" s="54" t="s">
        <v>144</v>
      </c>
    </row>
    <row r="19" spans="1:14" ht="47.45" customHeight="1">
      <c r="A19" s="197" t="s">
        <v>145</v>
      </c>
      <c r="B19" s="197"/>
      <c r="C19" s="197"/>
      <c r="D19" s="197"/>
    </row>
    <row r="20" spans="1:14" ht="51" customHeight="1">
      <c r="A20" s="198" t="s">
        <v>146</v>
      </c>
      <c r="B20" s="198"/>
      <c r="C20" s="198"/>
      <c r="D20" s="198"/>
      <c r="E20" s="134"/>
      <c r="F20" s="134"/>
      <c r="G20" s="134"/>
      <c r="H20" s="134"/>
      <c r="I20" s="134"/>
      <c r="J20" s="134"/>
      <c r="K20" s="134"/>
      <c r="L20" s="134"/>
      <c r="M20" s="134"/>
      <c r="N20" s="134"/>
    </row>
    <row r="23" spans="1:14" ht="42.6" customHeight="1">
      <c r="A23" s="196" t="s">
        <v>147</v>
      </c>
      <c r="B23" s="196"/>
      <c r="C23" s="196"/>
      <c r="D23" s="196"/>
    </row>
    <row r="24" spans="1:14">
      <c r="A24" s="135"/>
      <c r="C24" s="126"/>
      <c r="D24" s="126"/>
      <c r="E24" s="126"/>
    </row>
    <row r="25" spans="1:14">
      <c r="A25" s="135"/>
      <c r="C25" s="126"/>
      <c r="D25" s="135"/>
    </row>
    <row r="26" spans="1:14">
      <c r="A26" s="135"/>
      <c r="C26" s="129"/>
      <c r="D26" s="129"/>
    </row>
  </sheetData>
  <mergeCells count="9">
    <mergeCell ref="B1:D1"/>
    <mergeCell ref="B14:D14"/>
    <mergeCell ref="A23:D23"/>
    <mergeCell ref="A19:D19"/>
    <mergeCell ref="A20:D20"/>
    <mergeCell ref="A2:A5"/>
    <mergeCell ref="B2:B5"/>
    <mergeCell ref="C2:C5"/>
    <mergeCell ref="D2:D5"/>
  </mergeCells>
  <pageMargins left="0.7" right="0.7" top="0.75" bottom="0.75" header="0.3" footer="0.3"/>
  <pageSetup paperSize="9" orientation="portrait" r:id="rId1"/>
  <headerFooter>
    <oddFooter>&amp;C&amp;1#&amp;"Calibri"&amp;10&amp;K000000Classificação da informação: Uso Interno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81120-3F81-2942-8241-ABFBFEDB5188}">
  <dimension ref="A1:J33"/>
  <sheetViews>
    <sheetView topLeftCell="C15" zoomScale="90" zoomScaleNormal="90" workbookViewId="0">
      <selection activeCell="H20" sqref="H20"/>
    </sheetView>
  </sheetViews>
  <sheetFormatPr defaultColWidth="10.625" defaultRowHeight="15.6"/>
  <cols>
    <col min="1" max="1" width="84.125" customWidth="1"/>
    <col min="2" max="2" width="24" customWidth="1"/>
    <col min="3" max="3" width="21.875" customWidth="1"/>
    <col min="4" max="4" width="34.5" customWidth="1"/>
    <col min="5" max="5" width="20" customWidth="1"/>
    <col min="6" max="6" width="25.125" customWidth="1"/>
    <col min="7" max="8" width="15.375" customWidth="1"/>
    <col min="9" max="9" width="15.5" customWidth="1"/>
    <col min="10" max="10" width="21.875" customWidth="1"/>
  </cols>
  <sheetData>
    <row r="1" spans="1:10">
      <c r="A1" s="72"/>
      <c r="B1" s="192" t="s">
        <v>148</v>
      </c>
      <c r="C1" s="192"/>
      <c r="D1" s="192"/>
      <c r="E1" s="3"/>
      <c r="F1" s="3"/>
    </row>
    <row r="2" spans="1:10">
      <c r="A2" s="184" t="s">
        <v>149</v>
      </c>
      <c r="B2" s="185" t="s">
        <v>150</v>
      </c>
      <c r="C2" s="185" t="s">
        <v>151</v>
      </c>
      <c r="D2" s="185" t="s">
        <v>152</v>
      </c>
      <c r="E2" s="33"/>
      <c r="F2" s="33"/>
      <c r="G2" s="189" t="s">
        <v>14</v>
      </c>
      <c r="H2" s="189" t="s">
        <v>13</v>
      </c>
      <c r="I2" s="199"/>
      <c r="J2" s="26"/>
    </row>
    <row r="3" spans="1:10">
      <c r="A3" s="184"/>
      <c r="B3" s="186"/>
      <c r="C3" s="186"/>
      <c r="D3" s="186"/>
      <c r="E3" s="27"/>
      <c r="F3" s="186" t="s">
        <v>153</v>
      </c>
      <c r="G3" s="189"/>
      <c r="H3" s="189"/>
      <c r="I3" s="199"/>
      <c r="J3" s="26"/>
    </row>
    <row r="4" spans="1:10">
      <c r="A4" s="184"/>
      <c r="B4" s="186"/>
      <c r="C4" s="186"/>
      <c r="D4" s="186"/>
      <c r="E4" s="185" t="s">
        <v>154</v>
      </c>
      <c r="F4" s="186"/>
      <c r="G4" s="189"/>
      <c r="H4" s="189"/>
      <c r="I4" s="199"/>
      <c r="J4" s="26"/>
    </row>
    <row r="5" spans="1:10" ht="53.1" customHeight="1">
      <c r="A5" s="184"/>
      <c r="B5" s="186"/>
      <c r="C5" s="186"/>
      <c r="D5" s="186"/>
      <c r="E5" s="185"/>
      <c r="F5" s="186"/>
      <c r="G5" s="189"/>
      <c r="H5" s="189"/>
      <c r="I5" s="199"/>
      <c r="J5" s="26"/>
    </row>
    <row r="6" spans="1:10" ht="28.5" customHeight="1">
      <c r="A6" s="120" t="s">
        <v>155</v>
      </c>
      <c r="B6" s="122">
        <v>0</v>
      </c>
      <c r="C6" s="110">
        <v>0</v>
      </c>
      <c r="D6" s="114">
        <v>0</v>
      </c>
      <c r="E6" s="119">
        <v>0</v>
      </c>
      <c r="F6" s="109">
        <v>0</v>
      </c>
      <c r="G6" s="121">
        <v>0.3</v>
      </c>
      <c r="H6" s="76">
        <f>(SUM(B6:F6)*G6)</f>
        <v>0</v>
      </c>
      <c r="I6" s="26"/>
      <c r="J6" s="26"/>
    </row>
    <row r="7" spans="1:10" ht="44.65" customHeight="1">
      <c r="A7" s="137"/>
      <c r="B7" s="115"/>
      <c r="C7" s="116"/>
      <c r="D7" s="118"/>
      <c r="E7" s="117"/>
      <c r="F7" s="111"/>
      <c r="G7" s="121"/>
      <c r="H7" s="76"/>
      <c r="I7" s="26"/>
      <c r="J7" s="26"/>
    </row>
    <row r="8" spans="1:10" ht="30.95">
      <c r="A8" s="112" t="s">
        <v>156</v>
      </c>
      <c r="B8" s="113">
        <v>10</v>
      </c>
      <c r="C8" s="113">
        <v>0</v>
      </c>
      <c r="D8" s="113">
        <v>0</v>
      </c>
      <c r="E8" s="113">
        <v>0</v>
      </c>
      <c r="F8" s="113">
        <v>0</v>
      </c>
      <c r="G8" s="28">
        <v>0.1</v>
      </c>
      <c r="H8" s="76">
        <f>(SUM(B8:F8)*G8)</f>
        <v>1</v>
      </c>
      <c r="I8" s="26"/>
      <c r="J8" s="26"/>
    </row>
    <row r="9" spans="1:10" ht="78" customHeight="1">
      <c r="A9" s="133"/>
      <c r="B9" s="207" t="s">
        <v>157</v>
      </c>
      <c r="C9" s="208"/>
      <c r="D9" s="208"/>
      <c r="E9" s="208"/>
      <c r="F9" s="209"/>
      <c r="G9" s="25"/>
      <c r="H9" s="76"/>
      <c r="I9" s="26"/>
      <c r="J9" s="26"/>
    </row>
    <row r="10" spans="1:10" ht="30.95">
      <c r="A10" s="45" t="s">
        <v>158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29">
        <v>0.15</v>
      </c>
      <c r="H10" s="76">
        <f t="shared" ref="H10:H18" si="0">(SUM(B10:F10)*G10)</f>
        <v>0</v>
      </c>
      <c r="I10" s="26"/>
      <c r="J10" s="26"/>
    </row>
    <row r="11" spans="1:10">
      <c r="A11" s="45"/>
      <c r="B11" s="75"/>
      <c r="C11" s="75"/>
      <c r="D11" s="75"/>
      <c r="E11" s="75"/>
      <c r="F11" s="75"/>
      <c r="G11" s="25"/>
      <c r="H11" s="76"/>
      <c r="I11" s="26"/>
      <c r="J11" s="26"/>
    </row>
    <row r="12" spans="1:10" ht="30.95">
      <c r="A12" s="45" t="s">
        <v>159</v>
      </c>
      <c r="B12" s="74">
        <v>0</v>
      </c>
      <c r="C12" s="74">
        <v>0</v>
      </c>
      <c r="D12" s="74">
        <v>0</v>
      </c>
      <c r="E12" s="74">
        <v>0</v>
      </c>
      <c r="F12" s="74">
        <v>0</v>
      </c>
      <c r="G12" s="29">
        <v>0.15</v>
      </c>
      <c r="H12" s="76">
        <f t="shared" si="0"/>
        <v>0</v>
      </c>
      <c r="I12" s="26"/>
      <c r="J12" s="26"/>
    </row>
    <row r="13" spans="1:10">
      <c r="A13" s="44"/>
      <c r="B13" s="74"/>
      <c r="C13" s="74"/>
      <c r="D13" s="74"/>
      <c r="E13" s="74"/>
      <c r="F13" s="74"/>
      <c r="G13" s="25"/>
      <c r="H13" s="76"/>
      <c r="I13" s="26"/>
      <c r="J13" s="26"/>
    </row>
    <row r="14" spans="1:10">
      <c r="A14" s="45" t="s">
        <v>160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30">
        <v>0.1</v>
      </c>
      <c r="H14" s="76">
        <f t="shared" si="0"/>
        <v>0</v>
      </c>
      <c r="I14" s="26"/>
      <c r="J14" s="26"/>
    </row>
    <row r="15" spans="1:10">
      <c r="A15" s="45"/>
      <c r="B15" s="75"/>
      <c r="C15" s="75"/>
      <c r="D15" s="75"/>
      <c r="E15" s="75"/>
      <c r="F15" s="75"/>
      <c r="G15" s="31"/>
      <c r="H15" s="76"/>
      <c r="I15" s="26"/>
      <c r="J15" s="26"/>
    </row>
    <row r="16" spans="1:10">
      <c r="A16" s="45" t="s">
        <v>161</v>
      </c>
      <c r="B16" s="74">
        <v>0</v>
      </c>
      <c r="C16" s="74">
        <v>0</v>
      </c>
      <c r="D16" s="74">
        <v>0</v>
      </c>
      <c r="E16" s="74">
        <v>0</v>
      </c>
      <c r="F16" s="74">
        <v>0</v>
      </c>
      <c r="G16" s="30">
        <v>0.15</v>
      </c>
      <c r="H16" s="76">
        <f t="shared" si="0"/>
        <v>0</v>
      </c>
      <c r="I16" s="26"/>
      <c r="J16" s="26"/>
    </row>
    <row r="17" spans="1:10">
      <c r="A17" s="45"/>
      <c r="B17" s="74"/>
      <c r="C17" s="74"/>
      <c r="D17" s="74"/>
      <c r="E17" s="74"/>
      <c r="F17" s="74"/>
      <c r="G17" s="31"/>
      <c r="H17" s="76"/>
      <c r="I17" s="26"/>
      <c r="J17" s="26"/>
    </row>
    <row r="18" spans="1:10">
      <c r="A18" s="45" t="s">
        <v>162</v>
      </c>
      <c r="B18" s="75">
        <v>0</v>
      </c>
      <c r="C18" s="75">
        <v>0</v>
      </c>
      <c r="D18" s="75">
        <v>2</v>
      </c>
      <c r="E18" s="75">
        <v>0</v>
      </c>
      <c r="F18" s="75">
        <v>0</v>
      </c>
      <c r="G18" s="30">
        <v>0.05</v>
      </c>
      <c r="H18" s="76">
        <f t="shared" si="0"/>
        <v>0.1</v>
      </c>
      <c r="I18" s="26"/>
      <c r="J18" s="26"/>
    </row>
    <row r="19" spans="1:10" ht="46.5">
      <c r="A19" s="147" t="s">
        <v>163</v>
      </c>
      <c r="B19" s="75"/>
      <c r="C19" s="75"/>
      <c r="D19" s="162" t="s">
        <v>164</v>
      </c>
      <c r="E19" s="75"/>
      <c r="F19" s="75"/>
      <c r="G19" s="31"/>
      <c r="H19" s="76"/>
      <c r="I19" s="26"/>
      <c r="J19" s="26"/>
    </row>
    <row r="20" spans="1:10" ht="33" customHeight="1">
      <c r="A20" s="40"/>
      <c r="B20" s="73"/>
      <c r="C20" s="73"/>
      <c r="D20" s="73"/>
      <c r="E20" s="26"/>
      <c r="F20" s="26"/>
      <c r="G20" s="42">
        <f>SUM(G6:G18)</f>
        <v>1</v>
      </c>
      <c r="H20" s="77">
        <f>SUM(H6:H18)*10</f>
        <v>11</v>
      </c>
      <c r="I20" s="39" t="s">
        <v>165</v>
      </c>
      <c r="J20" s="26"/>
    </row>
    <row r="21" spans="1:10" ht="27.95" customHeight="1">
      <c r="A21" s="204" t="s">
        <v>166</v>
      </c>
      <c r="B21" s="205"/>
      <c r="C21" s="205"/>
      <c r="D21" s="206"/>
      <c r="E21" s="26"/>
      <c r="F21" s="26"/>
      <c r="G21" s="26"/>
      <c r="H21" s="26"/>
      <c r="I21" s="26"/>
      <c r="J21" s="26"/>
    </row>
    <row r="22" spans="1:10">
      <c r="A22" s="140"/>
      <c r="B22" s="126"/>
      <c r="C22" s="41"/>
      <c r="D22" s="41"/>
      <c r="E22" s="26"/>
      <c r="F22" s="26"/>
      <c r="G22" s="42"/>
      <c r="H22" s="42"/>
      <c r="I22" s="26"/>
      <c r="J22" s="26"/>
    </row>
    <row r="23" spans="1:10" ht="26.1" customHeight="1">
      <c r="A23" s="201" t="s">
        <v>167</v>
      </c>
      <c r="B23" s="202"/>
      <c r="C23" s="202"/>
      <c r="D23" s="203"/>
      <c r="E23" s="26"/>
      <c r="F23" s="26"/>
      <c r="G23" s="26"/>
      <c r="H23" s="26"/>
      <c r="I23" s="26"/>
      <c r="J23" s="26"/>
    </row>
    <row r="24" spans="1:10">
      <c r="B24" s="41"/>
      <c r="C24" s="41"/>
      <c r="D24" s="41"/>
      <c r="E24" s="26"/>
      <c r="F24" s="26"/>
      <c r="G24" s="42"/>
      <c r="H24" s="42"/>
      <c r="I24" s="26"/>
      <c r="J24" s="26"/>
    </row>
    <row r="25" spans="1:10">
      <c r="B25" s="41"/>
      <c r="C25" s="41"/>
      <c r="D25" s="41"/>
      <c r="E25" s="26"/>
      <c r="F25" s="26"/>
      <c r="G25" s="26"/>
      <c r="H25" s="26"/>
      <c r="I25" s="26"/>
      <c r="J25" s="26"/>
    </row>
    <row r="26" spans="1:10">
      <c r="B26" s="41"/>
      <c r="C26" s="41"/>
      <c r="D26" s="41"/>
      <c r="E26" s="26"/>
      <c r="F26" s="26"/>
      <c r="G26" s="42"/>
      <c r="H26" s="42"/>
      <c r="I26" s="26"/>
      <c r="J26" s="26"/>
    </row>
    <row r="27" spans="1:10">
      <c r="A27" s="131"/>
      <c r="B27" s="41"/>
      <c r="C27" s="41"/>
      <c r="D27" s="41"/>
      <c r="E27" s="26"/>
      <c r="F27" s="26"/>
      <c r="G27" s="32"/>
      <c r="H27" s="32"/>
      <c r="I27" s="26"/>
      <c r="J27" s="26"/>
    </row>
    <row r="28" spans="1:10">
      <c r="B28" s="26"/>
      <c r="C28" s="26"/>
      <c r="D28" s="26"/>
      <c r="E28" s="26"/>
      <c r="F28" s="26"/>
      <c r="G28" s="26"/>
      <c r="H28" s="26"/>
      <c r="I28" s="26"/>
      <c r="J28" s="26"/>
    </row>
    <row r="29" spans="1:10">
      <c r="A29" s="127"/>
    </row>
    <row r="30" spans="1:10">
      <c r="A30" s="126"/>
    </row>
    <row r="31" spans="1:10">
      <c r="A31" s="123"/>
    </row>
    <row r="32" spans="1:10">
      <c r="A32" s="131"/>
    </row>
    <row r="33" spans="1:1">
      <c r="A33" s="126"/>
    </row>
  </sheetData>
  <mergeCells count="13">
    <mergeCell ref="A23:D23"/>
    <mergeCell ref="A21:D21"/>
    <mergeCell ref="I2:I5"/>
    <mergeCell ref="B1:D1"/>
    <mergeCell ref="F3:F5"/>
    <mergeCell ref="E4:E5"/>
    <mergeCell ref="A2:A5"/>
    <mergeCell ref="B2:B5"/>
    <mergeCell ref="C2:C5"/>
    <mergeCell ref="D2:D5"/>
    <mergeCell ref="G2:G5"/>
    <mergeCell ref="H2:H5"/>
    <mergeCell ref="B9:F9"/>
  </mergeCells>
  <pageMargins left="0.7" right="0.7" top="0.75" bottom="0.75" header="0.3" footer="0.3"/>
  <pageSetup paperSize="9" orientation="portrait" r:id="rId1"/>
  <headerFooter>
    <oddFooter>&amp;C&amp;1#&amp;"Calibri"&amp;10&amp;K000000Classificação da informação: Uso Interno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F1295-F2AD-8A43-A4DD-8F37DF65667B}">
  <dimension ref="A1:G62"/>
  <sheetViews>
    <sheetView topLeftCell="A33" zoomScale="80" zoomScaleNormal="80" workbookViewId="0">
      <selection activeCell="F8" sqref="F8"/>
    </sheetView>
  </sheetViews>
  <sheetFormatPr defaultColWidth="10.875" defaultRowHeight="15.75" customHeight="1"/>
  <cols>
    <col min="1" max="1" width="32.375" style="50" customWidth="1"/>
    <col min="2" max="2" width="26.625" style="26" customWidth="1"/>
    <col min="3" max="3" width="27.5" style="26" customWidth="1"/>
    <col min="4" max="4" width="15.5" style="26" customWidth="1"/>
    <col min="5" max="5" width="12.125" style="26" customWidth="1"/>
    <col min="6" max="6" width="10.875" style="26"/>
    <col min="7" max="7" width="53" style="26" customWidth="1"/>
    <col min="8" max="16384" width="10.875" style="26"/>
  </cols>
  <sheetData>
    <row r="1" spans="1:7" ht="15.95" customHeight="1">
      <c r="A1" s="189" t="s">
        <v>0</v>
      </c>
      <c r="B1" s="185" t="s">
        <v>168</v>
      </c>
      <c r="C1" s="185" t="s">
        <v>169</v>
      </c>
      <c r="D1" s="210" t="s">
        <v>129</v>
      </c>
      <c r="E1" s="211" t="s">
        <v>170</v>
      </c>
      <c r="F1" s="199" t="s">
        <v>171</v>
      </c>
    </row>
    <row r="2" spans="1:7" ht="15.6" customHeight="1">
      <c r="A2" s="189"/>
      <c r="B2" s="185"/>
      <c r="C2" s="185"/>
      <c r="D2" s="210"/>
      <c r="E2" s="211"/>
      <c r="F2" s="199"/>
    </row>
    <row r="3" spans="1:7" ht="15.6">
      <c r="A3" s="189"/>
      <c r="B3" s="185"/>
      <c r="C3" s="185"/>
      <c r="D3" s="210"/>
      <c r="E3" s="211"/>
      <c r="F3" s="199"/>
    </row>
    <row r="4" spans="1:7" ht="15.6">
      <c r="A4" s="189"/>
      <c r="B4" s="185"/>
      <c r="C4" s="185"/>
      <c r="D4" s="210"/>
      <c r="E4" s="211"/>
      <c r="F4" s="199"/>
    </row>
    <row r="5" spans="1:7" ht="15.6">
      <c r="A5" s="189"/>
      <c r="B5" s="185"/>
      <c r="C5" s="185"/>
      <c r="D5" s="210"/>
      <c r="E5" s="211"/>
      <c r="F5" s="212"/>
    </row>
    <row r="6" spans="1:7" ht="15.6">
      <c r="A6" s="189"/>
      <c r="B6" s="30"/>
      <c r="C6" s="28"/>
      <c r="D6" s="210"/>
    </row>
    <row r="7" spans="1:7" ht="30.95">
      <c r="A7" s="33" t="s">
        <v>172</v>
      </c>
      <c r="B7" s="102">
        <v>0</v>
      </c>
      <c r="C7" s="102">
        <v>0</v>
      </c>
      <c r="D7" s="25">
        <f>B7+C7</f>
        <v>0</v>
      </c>
      <c r="E7" s="105">
        <v>0.04</v>
      </c>
      <c r="G7" s="142"/>
    </row>
    <row r="8" spans="1:7" ht="30.95">
      <c r="A8" s="33" t="s">
        <v>173</v>
      </c>
      <c r="B8" s="103">
        <v>0</v>
      </c>
      <c r="C8" s="103">
        <v>0</v>
      </c>
      <c r="D8" s="25">
        <f t="shared" ref="D8:D36" si="0">B8+C8</f>
        <v>0</v>
      </c>
      <c r="E8" s="32">
        <v>0.04</v>
      </c>
      <c r="G8" s="146"/>
    </row>
    <row r="9" spans="1:7" ht="146.25" customHeight="1">
      <c r="A9" s="33" t="s">
        <v>174</v>
      </c>
      <c r="B9" s="102">
        <v>3.5</v>
      </c>
      <c r="C9" s="102">
        <v>0</v>
      </c>
      <c r="D9" s="25">
        <f t="shared" si="0"/>
        <v>3.5</v>
      </c>
      <c r="E9" s="32">
        <v>0.04</v>
      </c>
      <c r="F9" s="26">
        <v>0.14000000000000001</v>
      </c>
      <c r="G9" s="142" t="s">
        <v>175</v>
      </c>
    </row>
    <row r="10" spans="1:7" ht="15.6">
      <c r="A10" s="33" t="s">
        <v>18</v>
      </c>
      <c r="B10" s="103">
        <v>3.5</v>
      </c>
      <c r="C10" s="103">
        <v>0</v>
      </c>
      <c r="D10" s="25">
        <f t="shared" si="0"/>
        <v>3.5</v>
      </c>
      <c r="E10" s="32">
        <v>0.04</v>
      </c>
      <c r="F10" s="26">
        <v>0.14000000000000001</v>
      </c>
      <c r="G10" s="135" t="s">
        <v>176</v>
      </c>
    </row>
    <row r="11" spans="1:7" ht="30.95">
      <c r="A11" s="33" t="s">
        <v>177</v>
      </c>
      <c r="B11" s="102">
        <v>0</v>
      </c>
      <c r="C11" s="102">
        <v>0</v>
      </c>
      <c r="D11" s="25">
        <f t="shared" si="0"/>
        <v>0</v>
      </c>
      <c r="E11" s="32">
        <v>0.05</v>
      </c>
      <c r="G11" s="128"/>
    </row>
    <row r="12" spans="1:7" ht="15.6">
      <c r="A12" s="33" t="s">
        <v>178</v>
      </c>
      <c r="B12" s="103">
        <v>0</v>
      </c>
      <c r="C12" s="103">
        <v>0</v>
      </c>
      <c r="D12" s="25">
        <f t="shared" si="0"/>
        <v>0</v>
      </c>
      <c r="E12" s="32">
        <v>0.04</v>
      </c>
      <c r="G12" s="142"/>
    </row>
    <row r="13" spans="1:7" ht="30.95">
      <c r="A13" s="33" t="s">
        <v>179</v>
      </c>
      <c r="B13" s="102">
        <v>0</v>
      </c>
      <c r="C13" s="102">
        <v>0</v>
      </c>
      <c r="D13" s="25">
        <f t="shared" si="0"/>
        <v>0</v>
      </c>
      <c r="E13" s="32">
        <v>0.04</v>
      </c>
      <c r="G13" s="128"/>
    </row>
    <row r="14" spans="1:7" ht="15.6">
      <c r="A14" s="33" t="s">
        <v>180</v>
      </c>
      <c r="B14" s="103">
        <v>0</v>
      </c>
      <c r="C14" s="103">
        <v>0</v>
      </c>
      <c r="D14" s="25">
        <f t="shared" si="0"/>
        <v>0</v>
      </c>
      <c r="E14" s="32">
        <v>0.04</v>
      </c>
      <c r="G14" s="142"/>
    </row>
    <row r="15" spans="1:7" ht="15.6">
      <c r="A15" s="33" t="s">
        <v>21</v>
      </c>
      <c r="B15" s="102">
        <v>0</v>
      </c>
      <c r="C15" s="102">
        <v>0</v>
      </c>
      <c r="D15" s="25">
        <f t="shared" si="0"/>
        <v>0</v>
      </c>
      <c r="E15" s="32">
        <v>0.04</v>
      </c>
      <c r="G15" s="143"/>
    </row>
    <row r="16" spans="1:7" ht="30.95">
      <c r="A16" s="33" t="s">
        <v>181</v>
      </c>
      <c r="B16" s="103">
        <v>0</v>
      </c>
      <c r="C16" s="103">
        <v>0</v>
      </c>
      <c r="D16" s="25">
        <f t="shared" si="0"/>
        <v>0</v>
      </c>
      <c r="E16" s="32">
        <v>0.04</v>
      </c>
      <c r="G16" s="142"/>
    </row>
    <row r="17" spans="1:7" ht="30.95">
      <c r="A17" s="33" t="s">
        <v>182</v>
      </c>
      <c r="B17" s="102">
        <v>0</v>
      </c>
      <c r="C17" s="102">
        <v>0</v>
      </c>
      <c r="D17" s="25">
        <f t="shared" si="0"/>
        <v>0</v>
      </c>
      <c r="E17" s="32">
        <v>0.04</v>
      </c>
      <c r="G17" s="143"/>
    </row>
    <row r="18" spans="1:7" ht="30.95">
      <c r="A18" s="33" t="s">
        <v>183</v>
      </c>
      <c r="B18" s="103">
        <v>0</v>
      </c>
      <c r="C18" s="103">
        <v>0</v>
      </c>
      <c r="D18" s="25">
        <f t="shared" si="0"/>
        <v>0</v>
      </c>
      <c r="E18" s="32">
        <v>0.04</v>
      </c>
      <c r="G18" s="143"/>
    </row>
    <row r="19" spans="1:7" ht="15.6">
      <c r="A19" s="33" t="s">
        <v>184</v>
      </c>
      <c r="B19" s="102">
        <v>0</v>
      </c>
      <c r="C19" s="102">
        <v>0</v>
      </c>
      <c r="D19" s="25">
        <f t="shared" si="0"/>
        <v>0</v>
      </c>
      <c r="E19" s="32">
        <v>0.03</v>
      </c>
      <c r="G19" s="142"/>
    </row>
    <row r="20" spans="1:7" ht="15.6">
      <c r="A20" s="33" t="s">
        <v>185</v>
      </c>
      <c r="B20" s="103">
        <v>0</v>
      </c>
      <c r="C20" s="103">
        <v>0</v>
      </c>
      <c r="D20" s="25">
        <f t="shared" si="0"/>
        <v>0</v>
      </c>
      <c r="E20" s="32">
        <v>0.03</v>
      </c>
      <c r="G20" s="142"/>
    </row>
    <row r="21" spans="1:7" ht="30.95">
      <c r="A21" s="33" t="s">
        <v>186</v>
      </c>
      <c r="B21" s="102">
        <v>0</v>
      </c>
      <c r="C21" s="102">
        <v>0</v>
      </c>
      <c r="D21" s="25">
        <f t="shared" si="0"/>
        <v>0</v>
      </c>
      <c r="E21" s="32">
        <v>0.03</v>
      </c>
      <c r="G21" s="143"/>
    </row>
    <row r="22" spans="1:7" ht="15.6">
      <c r="A22" s="33" t="s">
        <v>187</v>
      </c>
      <c r="B22" s="103">
        <v>0</v>
      </c>
      <c r="C22" s="103">
        <v>0</v>
      </c>
      <c r="D22" s="25">
        <f t="shared" si="0"/>
        <v>0</v>
      </c>
      <c r="E22" s="32">
        <v>0.02</v>
      </c>
      <c r="G22" s="142"/>
    </row>
    <row r="23" spans="1:7" ht="30.95">
      <c r="A23" s="33" t="s">
        <v>188</v>
      </c>
      <c r="B23" s="102">
        <v>0</v>
      </c>
      <c r="C23" s="102">
        <v>0</v>
      </c>
      <c r="D23" s="25">
        <f t="shared" si="0"/>
        <v>0</v>
      </c>
      <c r="E23" s="32">
        <v>0.02</v>
      </c>
      <c r="G23" s="141"/>
    </row>
    <row r="24" spans="1:7" ht="30.95">
      <c r="A24" s="33" t="s">
        <v>189</v>
      </c>
      <c r="B24" s="103">
        <v>0</v>
      </c>
      <c r="C24" s="103">
        <v>0</v>
      </c>
      <c r="D24" s="25">
        <f t="shared" si="0"/>
        <v>0</v>
      </c>
      <c r="E24" s="32">
        <v>0.03</v>
      </c>
      <c r="G24" s="128"/>
    </row>
    <row r="25" spans="1:7" ht="46.5">
      <c r="A25" s="33" t="s">
        <v>190</v>
      </c>
      <c r="B25" s="102">
        <v>0</v>
      </c>
      <c r="C25" s="102">
        <v>0</v>
      </c>
      <c r="D25" s="25">
        <f t="shared" si="0"/>
        <v>0</v>
      </c>
      <c r="E25" s="32">
        <v>0.03</v>
      </c>
      <c r="G25" s="50"/>
    </row>
    <row r="26" spans="1:7" ht="46.5">
      <c r="A26" s="33" t="s">
        <v>191</v>
      </c>
      <c r="B26" s="103">
        <v>0</v>
      </c>
      <c r="C26" s="103">
        <v>0</v>
      </c>
      <c r="D26" s="25">
        <f t="shared" si="0"/>
        <v>0</v>
      </c>
      <c r="E26" s="32">
        <v>0.03</v>
      </c>
      <c r="G26" s="50"/>
    </row>
    <row r="27" spans="1:7" ht="30.95">
      <c r="A27" s="33" t="s">
        <v>192</v>
      </c>
      <c r="B27" s="102">
        <v>0</v>
      </c>
      <c r="C27" s="102">
        <v>0</v>
      </c>
      <c r="D27" s="25">
        <f t="shared" si="0"/>
        <v>0</v>
      </c>
      <c r="E27" s="32">
        <v>0.03</v>
      </c>
      <c r="G27" s="50"/>
    </row>
    <row r="28" spans="1:7" ht="30.95">
      <c r="A28" s="33" t="s">
        <v>193</v>
      </c>
      <c r="B28" s="103">
        <v>0</v>
      </c>
      <c r="C28" s="103">
        <v>0</v>
      </c>
      <c r="D28" s="25">
        <f t="shared" si="0"/>
        <v>0</v>
      </c>
      <c r="E28" s="32">
        <v>0.03</v>
      </c>
    </row>
    <row r="29" spans="1:7" ht="46.5">
      <c r="A29" s="33" t="s">
        <v>194</v>
      </c>
      <c r="B29" s="102">
        <v>0</v>
      </c>
      <c r="C29" s="102">
        <v>0</v>
      </c>
      <c r="D29" s="25">
        <f t="shared" si="0"/>
        <v>0</v>
      </c>
      <c r="E29" s="32">
        <v>0.03</v>
      </c>
    </row>
    <row r="30" spans="1:7" ht="30.95">
      <c r="A30" s="33" t="s">
        <v>195</v>
      </c>
      <c r="B30" s="103">
        <v>0</v>
      </c>
      <c r="C30" s="103">
        <v>0</v>
      </c>
      <c r="D30" s="25">
        <f t="shared" si="0"/>
        <v>0</v>
      </c>
      <c r="E30" s="32">
        <v>0.03</v>
      </c>
    </row>
    <row r="31" spans="1:7" ht="15.6">
      <c r="A31" s="33" t="s">
        <v>196</v>
      </c>
      <c r="B31" s="102">
        <v>0</v>
      </c>
      <c r="C31" s="102">
        <v>0</v>
      </c>
      <c r="D31" s="25">
        <f t="shared" si="0"/>
        <v>0</v>
      </c>
      <c r="E31" s="32">
        <v>0.03</v>
      </c>
    </row>
    <row r="32" spans="1:7" ht="30.95">
      <c r="A32" s="33" t="s">
        <v>197</v>
      </c>
      <c r="B32" s="103">
        <v>3.5</v>
      </c>
      <c r="C32" s="103">
        <v>0</v>
      </c>
      <c r="D32" s="25">
        <f t="shared" si="0"/>
        <v>3.5</v>
      </c>
      <c r="E32" s="32">
        <v>0.03</v>
      </c>
      <c r="F32" s="26">
        <v>0.105</v>
      </c>
      <c r="G32" s="26" t="s">
        <v>198</v>
      </c>
    </row>
    <row r="33" spans="1:7" ht="78">
      <c r="A33" s="33" t="s">
        <v>199</v>
      </c>
      <c r="B33" s="102">
        <v>3.5</v>
      </c>
      <c r="C33" s="102">
        <v>0</v>
      </c>
      <c r="D33" s="25">
        <f t="shared" si="0"/>
        <v>3.5</v>
      </c>
      <c r="E33" s="32">
        <v>0.03</v>
      </c>
      <c r="F33" s="26">
        <v>0.105</v>
      </c>
      <c r="G33" s="142" t="s">
        <v>200</v>
      </c>
    </row>
    <row r="34" spans="1:7" ht="15.6">
      <c r="A34" s="33" t="s">
        <v>201</v>
      </c>
      <c r="B34" s="103">
        <v>0</v>
      </c>
      <c r="C34" s="103">
        <v>0</v>
      </c>
      <c r="D34" s="25">
        <f t="shared" si="0"/>
        <v>0</v>
      </c>
      <c r="E34" s="32">
        <v>0.03</v>
      </c>
    </row>
    <row r="35" spans="1:7" ht="30.95">
      <c r="A35" s="33" t="s">
        <v>202</v>
      </c>
      <c r="B35" s="102">
        <v>0</v>
      </c>
      <c r="C35" s="102">
        <v>0</v>
      </c>
      <c r="D35" s="25">
        <f t="shared" si="0"/>
        <v>0</v>
      </c>
      <c r="E35" s="32">
        <v>0.02</v>
      </c>
    </row>
    <row r="36" spans="1:7" ht="15.6">
      <c r="A36" s="33" t="s">
        <v>203</v>
      </c>
      <c r="B36" s="103">
        <v>0</v>
      </c>
      <c r="C36" s="103">
        <v>0</v>
      </c>
      <c r="D36" s="25">
        <f t="shared" si="0"/>
        <v>0</v>
      </c>
      <c r="E36" s="32">
        <v>0.02</v>
      </c>
    </row>
    <row r="37" spans="1:7" ht="15.6">
      <c r="A37" s="104" t="s">
        <v>129</v>
      </c>
      <c r="B37" s="106"/>
      <c r="C37" s="106"/>
      <c r="D37" s="106"/>
      <c r="E37" s="107"/>
    </row>
    <row r="38" spans="1:7" ht="15.6">
      <c r="D38" s="64" t="s">
        <v>204</v>
      </c>
      <c r="E38" s="64"/>
      <c r="F38" s="26">
        <v>0.49</v>
      </c>
    </row>
    <row r="39" spans="1:7" ht="80.099999999999994" customHeight="1">
      <c r="A39" s="198" t="s">
        <v>205</v>
      </c>
      <c r="B39" s="198"/>
      <c r="C39" s="198"/>
      <c r="D39" s="198"/>
      <c r="E39" s="198"/>
      <c r="F39" s="198"/>
      <c r="G39" s="198"/>
    </row>
    <row r="40" spans="1:7" ht="15.6"/>
    <row r="41" spans="1:7" ht="15.6">
      <c r="A41" s="199" t="s">
        <v>206</v>
      </c>
      <c r="B41" s="199"/>
      <c r="C41" s="199"/>
      <c r="D41" s="199"/>
      <c r="E41" s="199"/>
      <c r="F41" s="199"/>
      <c r="G41" s="199"/>
    </row>
    <row r="42" spans="1:7" ht="15.6"/>
    <row r="43" spans="1:7" ht="15.6"/>
    <row r="44" spans="1:7" ht="15.6"/>
    <row r="45" spans="1:7" ht="15.6"/>
    <row r="46" spans="1:7" ht="15.6"/>
    <row r="47" spans="1:7" ht="15.6"/>
    <row r="48" spans="1:7" ht="15.6"/>
    <row r="49" ht="15.6"/>
    <row r="50" ht="15.6"/>
    <row r="51" ht="15.6"/>
    <row r="52" ht="15.6"/>
    <row r="53" ht="15.6"/>
    <row r="54" ht="15.6"/>
    <row r="55" ht="15.6"/>
    <row r="56" ht="15.6"/>
    <row r="57" ht="15.6"/>
    <row r="58" ht="15.6"/>
    <row r="59" ht="15.6"/>
    <row r="60" ht="15.6"/>
    <row r="61" ht="15.6"/>
    <row r="62" ht="15.6"/>
  </sheetData>
  <mergeCells count="8">
    <mergeCell ref="A39:G39"/>
    <mergeCell ref="A41:G41"/>
    <mergeCell ref="A1:A6"/>
    <mergeCell ref="C1:C5"/>
    <mergeCell ref="B1:B5"/>
    <mergeCell ref="D1:D6"/>
    <mergeCell ref="E1:E5"/>
    <mergeCell ref="F1:F5"/>
  </mergeCells>
  <pageMargins left="0.7" right="0.7" top="0.75" bottom="0.75" header="0.3" footer="0.3"/>
  <pageSetup paperSize="9" orientation="portrait" r:id="rId1"/>
  <headerFooter>
    <oddFooter>&amp;C&amp;1#&amp;"Calibri"&amp;10&amp;K000000Classificação da informação: Uso Interno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20D40-097A-1F4A-B273-D5D5BE667EE7}">
  <dimension ref="A1:J28"/>
  <sheetViews>
    <sheetView topLeftCell="B1" zoomScale="90" zoomScaleNormal="90" workbookViewId="0">
      <selection activeCell="F13" sqref="F13"/>
    </sheetView>
  </sheetViews>
  <sheetFormatPr defaultColWidth="10.875" defaultRowHeight="15.6"/>
  <cols>
    <col min="1" max="1" width="43.875" style="1" customWidth="1"/>
    <col min="2" max="2" width="31.375" style="1" customWidth="1"/>
    <col min="3" max="3" width="29.875" style="1" customWidth="1"/>
    <col min="4" max="5" width="29.625" style="1" customWidth="1"/>
    <col min="6" max="6" width="15" style="1" customWidth="1"/>
    <col min="7" max="7" width="17.125" style="1" customWidth="1"/>
    <col min="8" max="16384" width="10.875" style="1"/>
  </cols>
  <sheetData>
    <row r="1" spans="1:10">
      <c r="A1" s="3"/>
      <c r="B1" s="184" t="s">
        <v>207</v>
      </c>
      <c r="C1" s="184"/>
      <c r="D1" s="184"/>
      <c r="E1" s="184"/>
    </row>
    <row r="2" spans="1:10">
      <c r="A2" s="189" t="s">
        <v>208</v>
      </c>
      <c r="B2" s="199" t="s">
        <v>209</v>
      </c>
      <c r="C2" s="199" t="s">
        <v>210</v>
      </c>
      <c r="D2" s="199" t="s">
        <v>211</v>
      </c>
      <c r="E2" s="199" t="s">
        <v>212</v>
      </c>
      <c r="F2" s="219" t="s">
        <v>13</v>
      </c>
    </row>
    <row r="3" spans="1:10">
      <c r="A3" s="189"/>
      <c r="B3" s="199"/>
      <c r="C3" s="199"/>
      <c r="D3" s="200"/>
      <c r="E3" s="199"/>
      <c r="F3" s="219"/>
      <c r="G3" s="66" t="s">
        <v>137</v>
      </c>
      <c r="H3" s="67"/>
      <c r="I3" s="67"/>
      <c r="J3" s="67"/>
    </row>
    <row r="4" spans="1:10">
      <c r="A4" s="189"/>
      <c r="B4" s="199"/>
      <c r="C4" s="199"/>
      <c r="D4" s="200"/>
      <c r="E4" s="199"/>
      <c r="F4" s="219"/>
    </row>
    <row r="5" spans="1:10">
      <c r="A5" s="189"/>
      <c r="B5" s="199"/>
      <c r="C5" s="199"/>
      <c r="D5" s="200"/>
      <c r="E5" s="199"/>
      <c r="F5" s="219"/>
    </row>
    <row r="6" spans="1:10" ht="17.100000000000001" customHeight="1">
      <c r="A6" s="11"/>
      <c r="B6" s="30"/>
      <c r="C6" s="30"/>
      <c r="D6" s="28"/>
      <c r="E6" s="28"/>
      <c r="F6" s="219"/>
    </row>
    <row r="7" spans="1:10">
      <c r="A7" s="68" t="s">
        <v>213</v>
      </c>
      <c r="B7" s="69">
        <v>0</v>
      </c>
      <c r="C7" s="69">
        <v>0</v>
      </c>
      <c r="D7" s="69">
        <v>0</v>
      </c>
      <c r="E7" s="69">
        <v>0</v>
      </c>
      <c r="F7" s="2">
        <f>SUM(B7:E7)</f>
        <v>0</v>
      </c>
    </row>
    <row r="8" spans="1:10">
      <c r="A8" s="68"/>
      <c r="B8" s="69"/>
      <c r="C8" s="69"/>
      <c r="D8" s="69"/>
      <c r="E8" s="69"/>
      <c r="F8" s="2"/>
    </row>
    <row r="9" spans="1:10">
      <c r="A9" s="68" t="s">
        <v>214</v>
      </c>
      <c r="B9" s="69">
        <v>3</v>
      </c>
      <c r="C9" s="69">
        <v>0</v>
      </c>
      <c r="D9" s="69">
        <v>0</v>
      </c>
      <c r="E9" s="69">
        <v>0</v>
      </c>
      <c r="F9" s="2">
        <f>SUM(B9:E9)</f>
        <v>3</v>
      </c>
    </row>
    <row r="10" spans="1:10">
      <c r="A10" s="68"/>
      <c r="B10" s="69" t="s">
        <v>215</v>
      </c>
      <c r="C10" s="69"/>
      <c r="D10" s="69"/>
      <c r="E10" s="69"/>
      <c r="F10" s="2"/>
    </row>
    <row r="11" spans="1:10">
      <c r="A11" s="70" t="s">
        <v>216</v>
      </c>
      <c r="B11" s="69">
        <v>0</v>
      </c>
      <c r="C11" s="69">
        <v>0</v>
      </c>
      <c r="D11" s="69">
        <v>0</v>
      </c>
      <c r="E11" s="69">
        <v>0</v>
      </c>
      <c r="F11" s="2">
        <f>SUM(B11:E11)</f>
        <v>0</v>
      </c>
    </row>
    <row r="12" spans="1:10">
      <c r="A12" s="68"/>
      <c r="B12" s="69"/>
      <c r="C12" s="69"/>
      <c r="D12" s="69"/>
      <c r="E12" s="69"/>
      <c r="F12" s="2"/>
    </row>
    <row r="13" spans="1:10" ht="32.1" customHeight="1">
      <c r="A13" s="80" t="s">
        <v>13</v>
      </c>
      <c r="B13" s="81"/>
      <c r="C13" s="81"/>
      <c r="D13" s="81"/>
      <c r="E13" s="81"/>
      <c r="F13" s="39">
        <f>(F7+F9+F11)/10*100</f>
        <v>30</v>
      </c>
      <c r="G13" s="39" t="s">
        <v>217</v>
      </c>
    </row>
    <row r="14" spans="1:10">
      <c r="A14" s="69"/>
      <c r="B14" s="69"/>
      <c r="C14" s="69"/>
      <c r="D14" s="69"/>
      <c r="E14" s="69"/>
    </row>
    <row r="15" spans="1:10">
      <c r="A15" s="216" t="s">
        <v>218</v>
      </c>
      <c r="B15" s="217"/>
      <c r="C15" s="217"/>
      <c r="D15" s="217"/>
      <c r="E15" s="218"/>
    </row>
    <row r="16" spans="1:10">
      <c r="A16" s="69"/>
      <c r="B16" s="69"/>
      <c r="C16" s="69"/>
      <c r="D16" s="69"/>
      <c r="E16" s="69"/>
    </row>
    <row r="17" spans="1:7" ht="32.450000000000003" customHeight="1">
      <c r="A17" s="215" t="s">
        <v>219</v>
      </c>
      <c r="B17" s="215"/>
      <c r="C17" s="215"/>
      <c r="D17" s="215"/>
      <c r="E17" s="215"/>
      <c r="F17" s="26"/>
      <c r="G17" s="50"/>
    </row>
    <row r="18" spans="1:7" ht="15.95" customHeight="1">
      <c r="A18" s="213"/>
      <c r="B18" s="213"/>
      <c r="C18" s="213"/>
      <c r="D18" s="213"/>
      <c r="E18" s="213"/>
    </row>
    <row r="19" spans="1:7">
      <c r="B19" s="172"/>
      <c r="C19" s="172"/>
      <c r="D19" s="172"/>
      <c r="E19" s="172"/>
    </row>
    <row r="20" spans="1:7" ht="17.100000000000001" customHeight="1">
      <c r="A20" s="214"/>
      <c r="B20" s="214"/>
      <c r="C20" s="214"/>
      <c r="D20" s="214"/>
      <c r="E20" s="214"/>
    </row>
    <row r="21" spans="1:7">
      <c r="C21" s="154"/>
      <c r="D21" s="155"/>
      <c r="E21" s="156"/>
      <c r="F21" s="158"/>
    </row>
    <row r="22" spans="1:7">
      <c r="C22" s="157"/>
      <c r="D22" s="155"/>
      <c r="E22" s="156"/>
      <c r="F22" s="158"/>
    </row>
    <row r="23" spans="1:7">
      <c r="D23" s="155"/>
      <c r="E23" s="156"/>
      <c r="F23" s="158"/>
    </row>
    <row r="24" spans="1:7">
      <c r="D24" s="155"/>
      <c r="E24" s="156"/>
      <c r="F24" s="158"/>
    </row>
    <row r="25" spans="1:7">
      <c r="D25" s="155"/>
      <c r="E25" s="156"/>
      <c r="F25" s="158"/>
    </row>
    <row r="26" spans="1:7">
      <c r="D26" s="155"/>
      <c r="E26" s="156"/>
      <c r="F26" s="158"/>
    </row>
    <row r="28" spans="1:7">
      <c r="C28" s="154"/>
    </row>
  </sheetData>
  <mergeCells count="12">
    <mergeCell ref="F2:F6"/>
    <mergeCell ref="A2:A5"/>
    <mergeCell ref="B2:B5"/>
    <mergeCell ref="C2:C5"/>
    <mergeCell ref="D2:D5"/>
    <mergeCell ref="B19:E19"/>
    <mergeCell ref="B1:E1"/>
    <mergeCell ref="E2:E5"/>
    <mergeCell ref="A18:E18"/>
    <mergeCell ref="A20:E20"/>
    <mergeCell ref="A17:E17"/>
    <mergeCell ref="A15:E15"/>
  </mergeCells>
  <pageMargins left="0.7" right="0.7" top="0.75" bottom="0.75" header="0.3" footer="0.3"/>
  <pageSetup paperSize="9" orientation="portrait" r:id="rId1"/>
  <headerFooter>
    <oddFooter>&amp;C&amp;1#&amp;"Calibri"&amp;10&amp;K000000Classificação da informação: Uso Interno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72F38-DC1A-5E42-AD4D-1D808F707F90}">
  <dimension ref="A1:I19"/>
  <sheetViews>
    <sheetView topLeftCell="B5" workbookViewId="0">
      <selection activeCell="A15" sqref="A15:D15"/>
    </sheetView>
  </sheetViews>
  <sheetFormatPr defaultColWidth="10.875" defaultRowHeight="15.6"/>
  <cols>
    <col min="1" max="1" width="32.375" style="1" customWidth="1"/>
    <col min="2" max="2" width="31.375" style="1" customWidth="1"/>
    <col min="3" max="3" width="29.875" style="1" customWidth="1"/>
    <col min="4" max="4" width="30.875" style="1" customWidth="1"/>
    <col min="5" max="5" width="15" style="1" customWidth="1"/>
    <col min="6" max="6" width="12.625" style="1" customWidth="1"/>
    <col min="7" max="16384" width="10.875" style="1"/>
  </cols>
  <sheetData>
    <row r="1" spans="1:9">
      <c r="A1" s="3"/>
      <c r="B1" s="184" t="s">
        <v>207</v>
      </c>
      <c r="C1" s="184"/>
      <c r="D1" s="184"/>
    </row>
    <row r="2" spans="1:9">
      <c r="A2" s="189" t="s">
        <v>220</v>
      </c>
      <c r="B2" s="199" t="s">
        <v>221</v>
      </c>
      <c r="C2" s="199" t="s">
        <v>222</v>
      </c>
      <c r="D2" s="199" t="s">
        <v>223</v>
      </c>
      <c r="E2" s="220" t="s">
        <v>224</v>
      </c>
      <c r="F2" s="219" t="s">
        <v>13</v>
      </c>
    </row>
    <row r="3" spans="1:9">
      <c r="A3" s="189"/>
      <c r="B3" s="199"/>
      <c r="C3" s="199"/>
      <c r="D3" s="200"/>
      <c r="E3" s="220"/>
      <c r="F3" s="219"/>
      <c r="G3" s="67"/>
      <c r="H3" s="67"/>
      <c r="I3" s="67"/>
    </row>
    <row r="4" spans="1:9">
      <c r="A4" s="189"/>
      <c r="B4" s="199"/>
      <c r="C4" s="199"/>
      <c r="D4" s="200"/>
      <c r="E4" s="220"/>
      <c r="F4" s="219"/>
    </row>
    <row r="5" spans="1:9" ht="48.95" customHeight="1">
      <c r="A5" s="189"/>
      <c r="B5" s="199"/>
      <c r="C5" s="199"/>
      <c r="D5" s="200"/>
      <c r="E5" s="220"/>
      <c r="F5" s="219"/>
    </row>
    <row r="6" spans="1:9" ht="17.100000000000001" customHeight="1">
      <c r="A6" s="11"/>
      <c r="B6" s="30"/>
      <c r="C6" s="30"/>
      <c r="D6" s="28"/>
      <c r="E6" s="220"/>
      <c r="F6" s="2"/>
    </row>
    <row r="7" spans="1:9">
      <c r="A7" s="68" t="s">
        <v>225</v>
      </c>
      <c r="B7" s="69">
        <v>0</v>
      </c>
      <c r="C7" s="69">
        <v>0</v>
      </c>
      <c r="D7" s="69">
        <v>0</v>
      </c>
      <c r="E7" s="82">
        <v>0.45</v>
      </c>
      <c r="F7" s="2">
        <f>SUM(B7:D7)*E7</f>
        <v>0</v>
      </c>
    </row>
    <row r="8" spans="1:9">
      <c r="A8" s="68"/>
      <c r="B8" s="69"/>
      <c r="C8" s="69"/>
      <c r="D8" s="69"/>
      <c r="E8" s="83"/>
      <c r="F8" s="2"/>
    </row>
    <row r="9" spans="1:9">
      <c r="A9" s="68" t="s">
        <v>226</v>
      </c>
      <c r="B9" s="69">
        <v>10</v>
      </c>
      <c r="C9" s="69">
        <v>0</v>
      </c>
      <c r="D9" s="69">
        <v>0</v>
      </c>
      <c r="E9" s="82">
        <v>0.3</v>
      </c>
      <c r="F9" s="2">
        <f>SUM(B9:D9)*E9</f>
        <v>3</v>
      </c>
    </row>
    <row r="10" spans="1:9">
      <c r="A10" s="68"/>
      <c r="B10" s="69"/>
      <c r="C10" s="69"/>
      <c r="D10" s="69"/>
      <c r="E10" s="83"/>
      <c r="F10" s="2"/>
    </row>
    <row r="11" spans="1:9">
      <c r="A11" s="70" t="s">
        <v>227</v>
      </c>
      <c r="B11" s="69">
        <v>0</v>
      </c>
      <c r="C11" s="69">
        <v>0</v>
      </c>
      <c r="D11" s="69">
        <v>0</v>
      </c>
      <c r="E11" s="82">
        <v>0.25</v>
      </c>
      <c r="F11" s="2">
        <f>SUM(B11:D11)*E11</f>
        <v>0</v>
      </c>
    </row>
    <row r="12" spans="1:9">
      <c r="A12" s="68"/>
      <c r="B12" s="69"/>
      <c r="C12" s="69"/>
      <c r="D12" s="69"/>
      <c r="E12" s="83"/>
      <c r="F12" s="2"/>
    </row>
    <row r="13" spans="1:9" ht="32.1" customHeight="1">
      <c r="A13" s="80" t="s">
        <v>13</v>
      </c>
      <c r="B13" s="81"/>
      <c r="C13" s="81"/>
      <c r="D13" s="81"/>
      <c r="E13" s="25"/>
      <c r="F13" s="39">
        <f>(F7+F9+F11)*10</f>
        <v>30</v>
      </c>
    </row>
    <row r="14" spans="1:9">
      <c r="A14" s="69"/>
      <c r="B14" s="69"/>
      <c r="C14" s="69"/>
      <c r="D14" s="69"/>
    </row>
    <row r="15" spans="1:9">
      <c r="A15" s="216" t="s">
        <v>228</v>
      </c>
      <c r="B15" s="217"/>
      <c r="C15" s="217"/>
      <c r="D15" s="218"/>
    </row>
    <row r="16" spans="1:9">
      <c r="A16" s="150"/>
      <c r="B16" s="69"/>
      <c r="C16" s="69"/>
      <c r="D16" s="69"/>
    </row>
    <row r="17" spans="1:6">
      <c r="A17" s="129"/>
      <c r="E17" s="26"/>
      <c r="F17" s="50"/>
    </row>
    <row r="18" spans="1:6">
      <c r="A18" s="129"/>
    </row>
    <row r="19" spans="1:6">
      <c r="A19" s="126"/>
    </row>
  </sheetData>
  <mergeCells count="8">
    <mergeCell ref="A15:D15"/>
    <mergeCell ref="D2:D5"/>
    <mergeCell ref="E2:E6"/>
    <mergeCell ref="F2:F5"/>
    <mergeCell ref="B1:D1"/>
    <mergeCell ref="A2:A5"/>
    <mergeCell ref="B2:B5"/>
    <mergeCell ref="C2:C5"/>
  </mergeCells>
  <pageMargins left="0.7" right="0.7" top="0.75" bottom="0.75" header="0.3" footer="0.3"/>
  <pageSetup paperSize="9" orientation="portrait" r:id="rId1"/>
  <headerFooter>
    <oddFooter>&amp;C&amp;1#&amp;"Calibri"&amp;10&amp;K000000Classificação da informação: Uso Interno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04460-0317-5644-BBC4-C01BCDA37074}">
  <dimension ref="A1:J31"/>
  <sheetViews>
    <sheetView topLeftCell="D19" zoomScale="90" zoomScaleNormal="90" workbookViewId="0">
      <selection activeCell="G22" sqref="G22"/>
    </sheetView>
  </sheetViews>
  <sheetFormatPr defaultColWidth="10.875" defaultRowHeight="15.6"/>
  <cols>
    <col min="1" max="1" width="47.875" style="1" customWidth="1"/>
    <col min="2" max="2" width="31.375" style="1" customWidth="1"/>
    <col min="3" max="3" width="29.875" style="1" customWidth="1"/>
    <col min="4" max="5" width="29.625" style="1" customWidth="1"/>
    <col min="6" max="6" width="15" style="1" customWidth="1"/>
    <col min="7" max="7" width="17.125" style="1" customWidth="1"/>
    <col min="8" max="8" width="16.5" style="1" customWidth="1"/>
    <col min="9" max="16384" width="10.875" style="1"/>
  </cols>
  <sheetData>
    <row r="1" spans="1:10">
      <c r="A1" s="3"/>
      <c r="B1" s="184" t="s">
        <v>229</v>
      </c>
      <c r="C1" s="184"/>
      <c r="D1" s="184"/>
      <c r="E1" s="184"/>
    </row>
    <row r="2" spans="1:10">
      <c r="A2" s="189" t="s">
        <v>220</v>
      </c>
      <c r="B2" s="199" t="s">
        <v>209</v>
      </c>
      <c r="C2" s="199" t="s">
        <v>210</v>
      </c>
      <c r="D2" s="199" t="s">
        <v>230</v>
      </c>
      <c r="E2" s="199" t="s">
        <v>212</v>
      </c>
      <c r="F2" s="222" t="s">
        <v>231</v>
      </c>
      <c r="G2" s="219" t="s">
        <v>13</v>
      </c>
    </row>
    <row r="3" spans="1:10">
      <c r="A3" s="189"/>
      <c r="B3" s="199"/>
      <c r="C3" s="199"/>
      <c r="D3" s="200"/>
      <c r="E3" s="199"/>
      <c r="F3" s="222"/>
      <c r="G3" s="219"/>
      <c r="H3" s="67"/>
      <c r="I3" s="67"/>
      <c r="J3" s="67"/>
    </row>
    <row r="4" spans="1:10">
      <c r="A4" s="189"/>
      <c r="B4" s="199"/>
      <c r="C4" s="199"/>
      <c r="D4" s="200"/>
      <c r="E4" s="199"/>
      <c r="F4" s="222"/>
      <c r="G4" s="219"/>
    </row>
    <row r="5" spans="1:10">
      <c r="A5" s="189"/>
      <c r="B5" s="199"/>
      <c r="C5" s="199"/>
      <c r="D5" s="200"/>
      <c r="E5" s="199"/>
      <c r="F5" s="222"/>
      <c r="G5" s="219"/>
    </row>
    <row r="6" spans="1:10">
      <c r="A6" s="11"/>
      <c r="B6" s="30"/>
      <c r="C6" s="30"/>
      <c r="D6" s="28"/>
      <c r="E6" s="28"/>
      <c r="F6" s="222"/>
    </row>
    <row r="7" spans="1:10">
      <c r="A7" s="68" t="s">
        <v>232</v>
      </c>
      <c r="B7" s="69">
        <v>0</v>
      </c>
      <c r="C7" s="69">
        <v>0</v>
      </c>
      <c r="D7" s="69">
        <v>0</v>
      </c>
      <c r="E7" s="69">
        <v>0</v>
      </c>
      <c r="F7" s="84">
        <v>0.2</v>
      </c>
      <c r="G7" s="1">
        <f>SUM(B7:E7)*F7</f>
        <v>0</v>
      </c>
    </row>
    <row r="8" spans="1:10">
      <c r="A8" s="68"/>
      <c r="B8" s="69"/>
      <c r="C8" s="69"/>
      <c r="D8" s="69"/>
      <c r="E8" s="69"/>
      <c r="F8" s="85"/>
    </row>
    <row r="9" spans="1:10">
      <c r="A9" s="68" t="s">
        <v>233</v>
      </c>
      <c r="B9" s="69">
        <v>0</v>
      </c>
      <c r="C9" s="69">
        <v>0</v>
      </c>
      <c r="D9" s="69">
        <v>0</v>
      </c>
      <c r="E9" s="69">
        <v>0</v>
      </c>
      <c r="F9" s="84">
        <v>0.1</v>
      </c>
      <c r="G9" s="1">
        <f t="shared" ref="G9:G21" si="0">SUM(B9:E9)*F9</f>
        <v>0</v>
      </c>
    </row>
    <row r="10" spans="1:10">
      <c r="A10" s="68"/>
      <c r="B10" s="69"/>
      <c r="C10" s="69"/>
      <c r="D10" s="69"/>
      <c r="E10" s="69"/>
      <c r="F10" s="85"/>
    </row>
    <row r="11" spans="1:10">
      <c r="A11" s="70" t="s">
        <v>234</v>
      </c>
      <c r="B11" s="69">
        <v>0</v>
      </c>
      <c r="C11" s="69">
        <v>0</v>
      </c>
      <c r="D11" s="69">
        <v>0</v>
      </c>
      <c r="E11" s="69">
        <v>0</v>
      </c>
      <c r="F11" s="84">
        <v>0.05</v>
      </c>
      <c r="G11" s="1">
        <f t="shared" si="0"/>
        <v>0</v>
      </c>
    </row>
    <row r="12" spans="1:10">
      <c r="A12" s="68"/>
      <c r="B12" s="69"/>
      <c r="C12" s="69"/>
      <c r="D12" s="69"/>
      <c r="E12" s="69"/>
      <c r="F12" s="85"/>
    </row>
    <row r="13" spans="1:10" ht="30.95">
      <c r="A13" s="70" t="s">
        <v>235</v>
      </c>
      <c r="B13" s="69">
        <v>0</v>
      </c>
      <c r="C13" s="69">
        <v>0</v>
      </c>
      <c r="D13" s="69">
        <v>0</v>
      </c>
      <c r="E13" s="69">
        <v>0</v>
      </c>
      <c r="F13" s="84">
        <v>0.25</v>
      </c>
      <c r="G13" s="1">
        <f t="shared" si="0"/>
        <v>0</v>
      </c>
    </row>
    <row r="14" spans="1:10">
      <c r="A14" s="68"/>
      <c r="B14" s="69"/>
      <c r="C14" s="69"/>
      <c r="D14" s="69"/>
      <c r="E14" s="69"/>
      <c r="F14" s="85"/>
    </row>
    <row r="15" spans="1:10">
      <c r="A15" s="68" t="s">
        <v>236</v>
      </c>
      <c r="B15" s="69">
        <v>0</v>
      </c>
      <c r="C15" s="69">
        <v>0</v>
      </c>
      <c r="D15" s="69">
        <v>0</v>
      </c>
      <c r="E15" s="69">
        <v>0</v>
      </c>
      <c r="F15" s="84">
        <v>0.1</v>
      </c>
      <c r="G15" s="1">
        <f t="shared" si="0"/>
        <v>0</v>
      </c>
    </row>
    <row r="16" spans="1:10">
      <c r="A16" s="68"/>
      <c r="B16" s="69"/>
      <c r="C16" s="69"/>
      <c r="D16" s="69"/>
      <c r="E16" s="69"/>
      <c r="F16" s="85"/>
    </row>
    <row r="17" spans="1:8">
      <c r="A17" s="70" t="s">
        <v>237</v>
      </c>
      <c r="B17" s="69">
        <v>0</v>
      </c>
      <c r="C17" s="69">
        <v>0</v>
      </c>
      <c r="D17" s="69">
        <v>0</v>
      </c>
      <c r="E17" s="69">
        <v>0</v>
      </c>
      <c r="F17" s="84">
        <v>0.05</v>
      </c>
      <c r="G17" s="1">
        <f t="shared" si="0"/>
        <v>0</v>
      </c>
    </row>
    <row r="18" spans="1:8">
      <c r="A18" s="68"/>
      <c r="B18" s="69"/>
      <c r="C18" s="69"/>
      <c r="D18" s="69"/>
      <c r="E18" s="69"/>
      <c r="F18" s="85"/>
    </row>
    <row r="19" spans="1:8" ht="30.95">
      <c r="A19" s="70" t="s">
        <v>238</v>
      </c>
      <c r="B19" s="69">
        <v>0</v>
      </c>
      <c r="C19" s="69">
        <v>0</v>
      </c>
      <c r="D19" s="69">
        <v>0</v>
      </c>
      <c r="E19" s="69">
        <v>0</v>
      </c>
      <c r="F19" s="84">
        <v>0.1</v>
      </c>
      <c r="G19" s="1">
        <f t="shared" si="0"/>
        <v>0</v>
      </c>
    </row>
    <row r="20" spans="1:8">
      <c r="A20" s="68"/>
      <c r="B20" s="69"/>
      <c r="C20" s="69"/>
      <c r="D20" s="69"/>
      <c r="E20" s="69"/>
      <c r="F20" s="85"/>
    </row>
    <row r="21" spans="1:8" ht="30.95">
      <c r="A21" s="70" t="s">
        <v>239</v>
      </c>
      <c r="B21" s="69">
        <v>0</v>
      </c>
      <c r="C21" s="69">
        <v>0</v>
      </c>
      <c r="D21" s="69">
        <v>0</v>
      </c>
      <c r="E21" s="69">
        <v>0</v>
      </c>
      <c r="F21" s="84">
        <v>0.15</v>
      </c>
      <c r="G21" s="1">
        <f t="shared" si="0"/>
        <v>0</v>
      </c>
    </row>
    <row r="22" spans="1:8" ht="30" customHeight="1">
      <c r="A22" s="65"/>
      <c r="B22" s="65"/>
      <c r="C22" s="65"/>
      <c r="D22" s="65"/>
      <c r="E22" s="65"/>
      <c r="F22" s="65"/>
      <c r="G22" s="39">
        <f>SUM(G7:G21)/5*100</f>
        <v>0</v>
      </c>
      <c r="H22" s="39" t="s">
        <v>240</v>
      </c>
    </row>
    <row r="23" spans="1:8">
      <c r="A23" s="172" t="s">
        <v>241</v>
      </c>
      <c r="B23" s="172"/>
      <c r="C23" s="172"/>
      <c r="D23" s="172"/>
      <c r="E23" s="172"/>
    </row>
    <row r="25" spans="1:8">
      <c r="C25" s="66"/>
    </row>
    <row r="27" spans="1:8" ht="18" customHeight="1">
      <c r="A27" s="213"/>
      <c r="B27" s="213"/>
      <c r="C27" s="213"/>
      <c r="D27" s="213"/>
      <c r="E27" s="213"/>
    </row>
    <row r="28" spans="1:8" ht="12" customHeight="1">
      <c r="A28" s="221"/>
      <c r="B28" s="221"/>
      <c r="C28" s="221"/>
      <c r="D28" s="221"/>
      <c r="E28" s="221"/>
    </row>
    <row r="29" spans="1:8">
      <c r="A29" s="146"/>
      <c r="D29" s="134"/>
    </row>
    <row r="30" spans="1:8">
      <c r="A30" s="146"/>
      <c r="D30" s="134"/>
    </row>
    <row r="31" spans="1:8">
      <c r="D31" s="134"/>
    </row>
  </sheetData>
  <mergeCells count="11">
    <mergeCell ref="B1:E1"/>
    <mergeCell ref="A2:A5"/>
    <mergeCell ref="B2:B5"/>
    <mergeCell ref="C2:C5"/>
    <mergeCell ref="D2:D5"/>
    <mergeCell ref="E2:E5"/>
    <mergeCell ref="A27:E27"/>
    <mergeCell ref="A28:E28"/>
    <mergeCell ref="A23:E23"/>
    <mergeCell ref="F2:F6"/>
    <mergeCell ref="G2:G5"/>
  </mergeCells>
  <pageMargins left="0.7" right="0.7" top="0.75" bottom="0.75" header="0.3" footer="0.3"/>
  <pageSetup paperSize="9" orientation="portrait" r:id="rId1"/>
  <headerFooter>
    <oddFooter>&amp;C&amp;1#&amp;"Calibri"&amp;10&amp;K000000Classificação da informação: Uso Interno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221AC-B78D-B747-9C63-6B77AFABAB08}">
  <dimension ref="A1:H38"/>
  <sheetViews>
    <sheetView topLeftCell="A18" zoomScale="80" zoomScaleNormal="80" workbookViewId="0">
      <pane xSplit="1" topLeftCell="D1" activePane="topRight" state="frozen"/>
      <selection pane="topRight" activeCell="F54" sqref="F54"/>
    </sheetView>
  </sheetViews>
  <sheetFormatPr defaultColWidth="10.875" defaultRowHeight="15.6"/>
  <cols>
    <col min="1" max="1" width="84.125" style="26" customWidth="1"/>
    <col min="2" max="2" width="22" style="26" customWidth="1"/>
    <col min="3" max="3" width="21.875" style="26" customWidth="1"/>
    <col min="4" max="4" width="21.5" style="26" customWidth="1"/>
    <col min="5" max="5" width="21.875" style="26" customWidth="1"/>
    <col min="6" max="6" width="15.375" style="26" customWidth="1"/>
    <col min="7" max="7" width="15.5" style="26" customWidth="1"/>
    <col min="8" max="8" width="21.875" style="26" customWidth="1"/>
    <col min="9" max="16384" width="10.875" style="26"/>
  </cols>
  <sheetData>
    <row r="1" spans="1:7">
      <c r="A1" s="24"/>
      <c r="B1" s="184" t="s">
        <v>242</v>
      </c>
      <c r="C1" s="184"/>
      <c r="D1" s="184"/>
      <c r="E1" s="24"/>
      <c r="F1" s="24"/>
      <c r="G1" s="24"/>
    </row>
    <row r="2" spans="1:7">
      <c r="A2" s="184" t="s">
        <v>243</v>
      </c>
      <c r="B2" s="185" t="s">
        <v>244</v>
      </c>
      <c r="C2" s="185" t="s">
        <v>245</v>
      </c>
      <c r="D2" s="185" t="s">
        <v>246</v>
      </c>
      <c r="E2" s="184" t="s">
        <v>13</v>
      </c>
      <c r="F2" s="189" t="s">
        <v>14</v>
      </c>
      <c r="G2" s="189" t="s">
        <v>247</v>
      </c>
    </row>
    <row r="3" spans="1:7">
      <c r="A3" s="184"/>
      <c r="B3" s="186"/>
      <c r="C3" s="186"/>
      <c r="D3" s="186"/>
      <c r="E3" s="184"/>
      <c r="F3" s="189"/>
      <c r="G3" s="189"/>
    </row>
    <row r="4" spans="1:7">
      <c r="A4" s="184"/>
      <c r="B4" s="186"/>
      <c r="C4" s="186"/>
      <c r="D4" s="186"/>
      <c r="E4" s="184"/>
      <c r="F4" s="189"/>
      <c r="G4" s="189"/>
    </row>
    <row r="5" spans="1:7">
      <c r="A5" s="184"/>
      <c r="B5" s="186"/>
      <c r="C5" s="186"/>
      <c r="D5" s="186"/>
      <c r="E5" s="184"/>
      <c r="F5" s="189"/>
      <c r="G5" s="189"/>
    </row>
    <row r="6" spans="1:7">
      <c r="A6" s="35" t="s">
        <v>248</v>
      </c>
      <c r="B6" s="36">
        <v>0</v>
      </c>
      <c r="C6" s="36">
        <v>0</v>
      </c>
      <c r="D6" s="36">
        <v>0</v>
      </c>
      <c r="E6" s="34">
        <f>SUM(B6:D6)</f>
        <v>0</v>
      </c>
      <c r="F6" s="28">
        <v>0.15</v>
      </c>
      <c r="G6" s="34">
        <f>(B6*F6)+(C6*F6)+(D6*F6)</f>
        <v>0</v>
      </c>
    </row>
    <row r="7" spans="1:7" ht="26.1">
      <c r="A7" s="144" t="s">
        <v>249</v>
      </c>
      <c r="B7" s="36"/>
      <c r="C7" s="36"/>
      <c r="D7" s="36"/>
      <c r="E7" s="34"/>
      <c r="F7" s="25"/>
      <c r="G7" s="34"/>
    </row>
    <row r="8" spans="1:7">
      <c r="A8" s="35" t="s">
        <v>250</v>
      </c>
      <c r="B8" s="37">
        <v>0</v>
      </c>
      <c r="C8" s="37">
        <v>4</v>
      </c>
      <c r="D8" s="37">
        <v>0</v>
      </c>
      <c r="E8" s="34">
        <f t="shared" ref="E8:E24" si="0">SUM(B8:D8)</f>
        <v>4</v>
      </c>
      <c r="F8" s="29">
        <v>7.4999999999999997E-2</v>
      </c>
      <c r="G8" s="34">
        <f t="shared" ref="G8:G24" si="1">(B8*F8)+(C8*F8)+(D8*F8)</f>
        <v>0.3</v>
      </c>
    </row>
    <row r="9" spans="1:7" ht="32.1" customHeight="1">
      <c r="A9" s="149"/>
      <c r="B9" s="178" t="s">
        <v>251</v>
      </c>
      <c r="C9" s="179"/>
      <c r="D9" s="180"/>
      <c r="E9" s="34"/>
      <c r="F9" s="25"/>
      <c r="G9" s="34"/>
    </row>
    <row r="10" spans="1:7">
      <c r="A10" s="35" t="s">
        <v>252</v>
      </c>
      <c r="B10" s="36">
        <v>1</v>
      </c>
      <c r="C10" s="36">
        <v>0</v>
      </c>
      <c r="D10" s="36">
        <v>0</v>
      </c>
      <c r="E10" s="34">
        <f t="shared" si="0"/>
        <v>1</v>
      </c>
      <c r="F10" s="29">
        <v>7.4999999999999997E-2</v>
      </c>
      <c r="G10" s="34">
        <f t="shared" si="1"/>
        <v>7.4999999999999997E-2</v>
      </c>
    </row>
    <row r="11" spans="1:7" ht="86.1" customHeight="1">
      <c r="A11" s="151"/>
      <c r="B11" s="229" t="s">
        <v>253</v>
      </c>
      <c r="C11" s="230"/>
      <c r="D11" s="231"/>
      <c r="E11" s="34"/>
      <c r="F11" s="25"/>
      <c r="G11" s="34"/>
    </row>
    <row r="12" spans="1:7" ht="30.95">
      <c r="A12" s="38" t="s">
        <v>254</v>
      </c>
      <c r="B12" s="37">
        <v>0</v>
      </c>
      <c r="C12" s="37">
        <v>0</v>
      </c>
      <c r="D12" s="37">
        <v>0</v>
      </c>
      <c r="E12" s="34">
        <f t="shared" si="0"/>
        <v>0</v>
      </c>
      <c r="F12" s="30">
        <v>0.15</v>
      </c>
      <c r="G12" s="34">
        <f t="shared" si="1"/>
        <v>0</v>
      </c>
    </row>
    <row r="13" spans="1:7">
      <c r="A13" s="38"/>
      <c r="B13" s="226" t="s">
        <v>255</v>
      </c>
      <c r="C13" s="227"/>
      <c r="D13" s="228"/>
      <c r="E13" s="34"/>
      <c r="F13" s="31"/>
      <c r="G13" s="34"/>
    </row>
    <row r="14" spans="1:7" ht="30.95">
      <c r="A14" s="38" t="s">
        <v>256</v>
      </c>
      <c r="B14" s="36">
        <v>0</v>
      </c>
      <c r="C14" s="36">
        <v>0</v>
      </c>
      <c r="D14" s="36">
        <v>0</v>
      </c>
      <c r="E14" s="34">
        <f t="shared" si="0"/>
        <v>0</v>
      </c>
      <c r="F14" s="30">
        <v>0.1</v>
      </c>
      <c r="G14" s="34">
        <f t="shared" si="1"/>
        <v>0</v>
      </c>
    </row>
    <row r="15" spans="1:7">
      <c r="A15" s="38"/>
      <c r="B15" s="223" t="s">
        <v>255</v>
      </c>
      <c r="C15" s="224"/>
      <c r="D15" s="225"/>
      <c r="E15" s="34"/>
      <c r="F15" s="31"/>
      <c r="G15" s="34"/>
    </row>
    <row r="16" spans="1:7">
      <c r="A16" s="38" t="s">
        <v>257</v>
      </c>
      <c r="B16" s="37"/>
      <c r="C16" s="37">
        <v>0</v>
      </c>
      <c r="D16" s="37">
        <v>0</v>
      </c>
      <c r="E16" s="34">
        <f t="shared" si="0"/>
        <v>0</v>
      </c>
      <c r="F16" s="30">
        <v>0.1</v>
      </c>
      <c r="G16" s="34">
        <f t="shared" si="1"/>
        <v>0</v>
      </c>
    </row>
    <row r="17" spans="1:8" ht="56.45" customHeight="1">
      <c r="A17" s="149"/>
      <c r="B17" s="178" t="s">
        <v>258</v>
      </c>
      <c r="C17" s="179"/>
      <c r="D17" s="180"/>
      <c r="E17" s="34"/>
      <c r="F17" s="31"/>
      <c r="G17" s="34"/>
    </row>
    <row r="18" spans="1:8">
      <c r="A18" s="38" t="s">
        <v>259</v>
      </c>
      <c r="B18" s="36">
        <v>0</v>
      </c>
      <c r="C18" s="36">
        <v>0</v>
      </c>
      <c r="D18" s="36">
        <v>0</v>
      </c>
      <c r="E18" s="34">
        <f t="shared" si="0"/>
        <v>0</v>
      </c>
      <c r="F18" s="30">
        <v>0.1</v>
      </c>
      <c r="G18" s="34">
        <f t="shared" si="1"/>
        <v>0</v>
      </c>
    </row>
    <row r="19" spans="1:8">
      <c r="A19" s="35"/>
      <c r="B19" s="223" t="s">
        <v>255</v>
      </c>
      <c r="C19" s="224"/>
      <c r="D19" s="225"/>
      <c r="E19" s="34"/>
      <c r="F19" s="25"/>
      <c r="G19" s="34"/>
    </row>
    <row r="20" spans="1:8">
      <c r="A20" s="38" t="s">
        <v>260</v>
      </c>
      <c r="B20" s="37">
        <v>0</v>
      </c>
      <c r="C20" s="37">
        <v>0</v>
      </c>
      <c r="D20" s="37">
        <v>0</v>
      </c>
      <c r="E20" s="34">
        <f t="shared" si="0"/>
        <v>0</v>
      </c>
      <c r="F20" s="30">
        <v>0.1</v>
      </c>
      <c r="G20" s="34">
        <f t="shared" si="1"/>
        <v>0</v>
      </c>
    </row>
    <row r="21" spans="1:8">
      <c r="A21" s="35"/>
      <c r="B21" s="226" t="s">
        <v>255</v>
      </c>
      <c r="C21" s="227"/>
      <c r="D21" s="228"/>
      <c r="E21" s="34"/>
      <c r="F21" s="25"/>
      <c r="G21" s="34"/>
    </row>
    <row r="22" spans="1:8" ht="46.15" customHeight="1">
      <c r="A22" s="38" t="s">
        <v>261</v>
      </c>
      <c r="B22" s="36">
        <v>0</v>
      </c>
      <c r="C22" s="36">
        <v>0</v>
      </c>
      <c r="D22" s="36">
        <v>7</v>
      </c>
      <c r="E22" s="34">
        <f t="shared" si="0"/>
        <v>7</v>
      </c>
      <c r="F22" s="30">
        <v>0.08</v>
      </c>
      <c r="G22" s="34">
        <f>(B22*F22)+(C22*F22)+(D22*F22)</f>
        <v>0.56000000000000005</v>
      </c>
    </row>
    <row r="23" spans="1:8" ht="60">
      <c r="A23" s="145"/>
      <c r="B23" s="36"/>
      <c r="C23" s="36"/>
      <c r="D23" s="152" t="s">
        <v>262</v>
      </c>
      <c r="E23" s="34"/>
      <c r="F23" s="25"/>
      <c r="G23" s="34"/>
    </row>
    <row r="24" spans="1:8" ht="30.95">
      <c r="A24" s="38" t="s">
        <v>263</v>
      </c>
      <c r="B24" s="37">
        <v>0</v>
      </c>
      <c r="C24" s="37">
        <v>0</v>
      </c>
      <c r="D24" s="37">
        <v>0</v>
      </c>
      <c r="E24" s="34">
        <f t="shared" si="0"/>
        <v>0</v>
      </c>
      <c r="F24" s="30">
        <v>7.0000000000000007E-2</v>
      </c>
      <c r="G24" s="34">
        <f t="shared" si="1"/>
        <v>0</v>
      </c>
    </row>
    <row r="25" spans="1:8" ht="32.1" customHeight="1">
      <c r="A25" s="35"/>
      <c r="B25" s="37"/>
      <c r="C25" s="37"/>
      <c r="D25" s="37"/>
      <c r="E25" s="34"/>
      <c r="F25" s="32">
        <f>SUM(F6,F8,F10,F12,F14,F16,F18,F20,F22,F24)</f>
        <v>0.99999999999999978</v>
      </c>
      <c r="G25" s="39">
        <f>SUM(G6:G24)*10</f>
        <v>9.3500000000000014</v>
      </c>
      <c r="H25" s="39" t="s">
        <v>264</v>
      </c>
    </row>
    <row r="26" spans="1:8">
      <c r="B26" s="34">
        <f>SUM(B6:B25)</f>
        <v>1</v>
      </c>
      <c r="C26" s="34">
        <f>SUM(C6:C25)</f>
        <v>4</v>
      </c>
      <c r="D26" s="34">
        <f>SUM(D6:D25)</f>
        <v>7</v>
      </c>
    </row>
    <row r="29" spans="1:8">
      <c r="A29" s="126"/>
      <c r="B29" s="130"/>
      <c r="C29" s="130"/>
      <c r="F29" s="26" t="s">
        <v>265</v>
      </c>
    </row>
    <row r="30" spans="1:8">
      <c r="A30" s="130"/>
      <c r="B30" s="130"/>
      <c r="C30" s="130"/>
    </row>
    <row r="31" spans="1:8">
      <c r="A31" s="126"/>
      <c r="B31" s="130"/>
      <c r="C31" s="130"/>
    </row>
    <row r="32" spans="1:8">
      <c r="A32" s="130"/>
      <c r="B32" s="130"/>
      <c r="C32" s="130"/>
    </row>
    <row r="33" spans="1:3">
      <c r="A33" s="130"/>
      <c r="B33" s="130"/>
      <c r="C33" s="130"/>
    </row>
    <row r="34" spans="1:3">
      <c r="A34" s="130"/>
      <c r="B34" s="130"/>
      <c r="C34" s="130"/>
    </row>
    <row r="35" spans="1:3">
      <c r="A35" s="126"/>
      <c r="B35" s="130"/>
      <c r="C35" s="130"/>
    </row>
    <row r="36" spans="1:3">
      <c r="A36" s="130"/>
      <c r="B36" s="130"/>
      <c r="C36" s="130"/>
    </row>
    <row r="38" spans="1:3">
      <c r="A38" s="132"/>
    </row>
  </sheetData>
  <mergeCells count="15">
    <mergeCell ref="F2:F5"/>
    <mergeCell ref="G2:G5"/>
    <mergeCell ref="B1:D1"/>
    <mergeCell ref="A2:A5"/>
    <mergeCell ref="B2:B5"/>
    <mergeCell ref="C2:C5"/>
    <mergeCell ref="D2:D5"/>
    <mergeCell ref="E2:E5"/>
    <mergeCell ref="B19:D19"/>
    <mergeCell ref="B21:D21"/>
    <mergeCell ref="B17:D17"/>
    <mergeCell ref="B9:D9"/>
    <mergeCell ref="B11:D11"/>
    <mergeCell ref="B13:D13"/>
    <mergeCell ref="B15:D15"/>
  </mergeCells>
  <pageMargins left="0.7" right="0.7" top="0.75" bottom="0.75" header="0.3" footer="0.3"/>
  <pageSetup paperSize="9" orientation="portrait" r:id="rId1"/>
  <headerFooter>
    <oddFooter>&amp;C&amp;1#&amp;"Calibri"&amp;10&amp;K000000Classificação da informação: Uso Interno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EB651-E7BE-A64C-89E6-706E2FD0EF0E}">
  <dimension ref="A1:H27"/>
  <sheetViews>
    <sheetView zoomScale="80" zoomScaleNormal="80" workbookViewId="0">
      <pane xSplit="1" topLeftCell="E1" activePane="topRight" state="frozen"/>
      <selection pane="topRight" activeCell="A25" sqref="A25:D25"/>
    </sheetView>
  </sheetViews>
  <sheetFormatPr defaultColWidth="10.875" defaultRowHeight="15.6"/>
  <cols>
    <col min="1" max="1" width="98.125" style="26" customWidth="1"/>
    <col min="2" max="4" width="25" style="26" customWidth="1"/>
    <col min="5" max="5" width="21.875" style="26" customWidth="1"/>
    <col min="6" max="6" width="15.375" style="26" customWidth="1"/>
    <col min="7" max="7" width="17.875" style="26" customWidth="1"/>
    <col min="8" max="8" width="32.375" style="26" customWidth="1"/>
    <col min="9" max="16384" width="10.875" style="26"/>
  </cols>
  <sheetData>
    <row r="1" spans="1:7">
      <c r="A1" s="24"/>
      <c r="B1" s="184" t="s">
        <v>266</v>
      </c>
      <c r="C1" s="184"/>
      <c r="D1" s="184"/>
      <c r="E1" s="24"/>
      <c r="F1" s="24"/>
      <c r="G1" s="24"/>
    </row>
    <row r="2" spans="1:7" ht="15.95" customHeight="1">
      <c r="A2" s="184" t="s">
        <v>267</v>
      </c>
      <c r="B2" s="185" t="s">
        <v>268</v>
      </c>
      <c r="C2" s="185" t="s">
        <v>269</v>
      </c>
      <c r="D2" s="185" t="s">
        <v>270</v>
      </c>
      <c r="E2" s="184" t="s">
        <v>13</v>
      </c>
      <c r="F2" s="189" t="s">
        <v>14</v>
      </c>
      <c r="G2" s="189" t="s">
        <v>247</v>
      </c>
    </row>
    <row r="3" spans="1:7" ht="15.6" customHeight="1">
      <c r="A3" s="184"/>
      <c r="B3" s="186"/>
      <c r="C3" s="185"/>
      <c r="D3" s="186"/>
      <c r="E3" s="184"/>
      <c r="F3" s="189"/>
      <c r="G3" s="189"/>
    </row>
    <row r="4" spans="1:7" ht="15.6" customHeight="1">
      <c r="A4" s="184"/>
      <c r="B4" s="186"/>
      <c r="C4" s="185"/>
      <c r="D4" s="186"/>
      <c r="E4" s="184"/>
      <c r="F4" s="189"/>
      <c r="G4" s="189"/>
    </row>
    <row r="5" spans="1:7" ht="30.95" customHeight="1">
      <c r="A5" s="184"/>
      <c r="B5" s="186"/>
      <c r="C5" s="190"/>
      <c r="D5" s="186"/>
      <c r="E5" s="184"/>
      <c r="F5" s="189"/>
      <c r="G5" s="189"/>
    </row>
    <row r="6" spans="1:7">
      <c r="A6" s="35" t="s">
        <v>271</v>
      </c>
      <c r="B6" s="36">
        <v>0</v>
      </c>
      <c r="C6" s="36">
        <v>0</v>
      </c>
      <c r="D6" s="36">
        <v>0</v>
      </c>
      <c r="E6" s="34">
        <f>SUM(B6:D6)</f>
        <v>0</v>
      </c>
      <c r="F6" s="28">
        <v>0.15</v>
      </c>
      <c r="G6" s="34">
        <f>(B6*F6)+(C6*F6)+(D6*F6)</f>
        <v>0</v>
      </c>
    </row>
    <row r="7" spans="1:7" ht="15.6" customHeight="1">
      <c r="A7" s="35"/>
      <c r="B7" s="36" t="s">
        <v>272</v>
      </c>
      <c r="C7" s="36"/>
      <c r="D7" s="36"/>
      <c r="E7" s="34"/>
      <c r="F7" s="25"/>
      <c r="G7" s="34"/>
    </row>
    <row r="8" spans="1:7" ht="15.6" customHeight="1">
      <c r="A8" s="35" t="s">
        <v>273</v>
      </c>
      <c r="B8" s="37">
        <v>0</v>
      </c>
      <c r="C8" s="37">
        <v>0</v>
      </c>
      <c r="D8" s="37">
        <v>0</v>
      </c>
      <c r="E8" s="34">
        <f t="shared" ref="E8:E20" si="0">SUM(B8:D8)</f>
        <v>0</v>
      </c>
      <c r="F8" s="29">
        <v>0.2</v>
      </c>
      <c r="G8" s="34">
        <f t="shared" ref="G8:G20" si="1">(B8*F8)+(C8*F8)+(D8*F8)</f>
        <v>0</v>
      </c>
    </row>
    <row r="9" spans="1:7" ht="15.6" customHeight="1">
      <c r="A9" s="35"/>
      <c r="B9" s="37" t="s">
        <v>272</v>
      </c>
      <c r="C9" s="37"/>
      <c r="D9" s="37"/>
      <c r="E9" s="34"/>
      <c r="F9" s="25"/>
      <c r="G9" s="34"/>
    </row>
    <row r="10" spans="1:7" ht="15.6" customHeight="1">
      <c r="A10" s="38" t="s">
        <v>274</v>
      </c>
      <c r="B10" s="36">
        <v>0</v>
      </c>
      <c r="C10" s="36">
        <v>0</v>
      </c>
      <c r="D10" s="36">
        <v>0</v>
      </c>
      <c r="E10" s="34">
        <f t="shared" si="0"/>
        <v>0</v>
      </c>
      <c r="F10" s="29">
        <v>0.2</v>
      </c>
      <c r="G10" s="34">
        <f t="shared" si="1"/>
        <v>0</v>
      </c>
    </row>
    <row r="11" spans="1:7" ht="15.6" customHeight="1">
      <c r="A11" s="35"/>
      <c r="B11" s="36" t="s">
        <v>272</v>
      </c>
      <c r="C11" s="36"/>
      <c r="D11" s="36"/>
      <c r="E11" s="34"/>
      <c r="F11" s="25"/>
      <c r="G11" s="34"/>
    </row>
    <row r="12" spans="1:7" ht="15.6" customHeight="1">
      <c r="A12" s="38" t="s">
        <v>275</v>
      </c>
      <c r="B12" s="37">
        <v>0</v>
      </c>
      <c r="C12" s="37">
        <v>0</v>
      </c>
      <c r="D12" s="37">
        <v>0</v>
      </c>
      <c r="E12" s="34">
        <f t="shared" si="0"/>
        <v>0</v>
      </c>
      <c r="F12" s="30">
        <v>0.1</v>
      </c>
      <c r="G12" s="34">
        <f t="shared" si="1"/>
        <v>0</v>
      </c>
    </row>
    <row r="13" spans="1:7" ht="15.6" customHeight="1">
      <c r="A13" s="38"/>
      <c r="B13" s="37" t="s">
        <v>272</v>
      </c>
      <c r="C13" s="37"/>
      <c r="D13" s="37"/>
      <c r="E13" s="34"/>
      <c r="F13" s="31"/>
      <c r="G13" s="34"/>
    </row>
    <row r="14" spans="1:7" ht="15.6" customHeight="1">
      <c r="A14" s="38" t="s">
        <v>276</v>
      </c>
      <c r="B14" s="36">
        <v>0</v>
      </c>
      <c r="C14" s="36">
        <v>0</v>
      </c>
      <c r="D14" s="36">
        <v>0</v>
      </c>
      <c r="E14" s="34">
        <f t="shared" si="0"/>
        <v>0</v>
      </c>
      <c r="F14" s="30">
        <v>0.1</v>
      </c>
      <c r="G14" s="34">
        <f t="shared" si="1"/>
        <v>0</v>
      </c>
    </row>
    <row r="15" spans="1:7" ht="15.6" customHeight="1">
      <c r="A15" s="38"/>
      <c r="B15" s="36" t="s">
        <v>272</v>
      </c>
      <c r="C15" s="36"/>
      <c r="D15" s="36"/>
      <c r="E15" s="34"/>
      <c r="F15" s="31"/>
      <c r="G15" s="34"/>
    </row>
    <row r="16" spans="1:7" ht="15.6" customHeight="1">
      <c r="A16" s="38" t="s">
        <v>277</v>
      </c>
      <c r="B16" s="37">
        <v>0</v>
      </c>
      <c r="C16" s="37">
        <v>0</v>
      </c>
      <c r="D16" s="37">
        <v>0</v>
      </c>
      <c r="E16" s="34">
        <f t="shared" si="0"/>
        <v>0</v>
      </c>
      <c r="F16" s="30">
        <v>0.1</v>
      </c>
      <c r="G16" s="34">
        <f t="shared" si="1"/>
        <v>0</v>
      </c>
    </row>
    <row r="17" spans="1:8" ht="15.6" customHeight="1">
      <c r="A17" s="38"/>
      <c r="B17" s="37" t="s">
        <v>278</v>
      </c>
      <c r="C17" s="37"/>
      <c r="D17" s="37"/>
      <c r="E17" s="34"/>
      <c r="F17" s="31"/>
      <c r="G17" s="34"/>
    </row>
    <row r="18" spans="1:8" ht="15.6" customHeight="1">
      <c r="A18" s="38" t="s">
        <v>279</v>
      </c>
      <c r="B18" s="36">
        <v>0</v>
      </c>
      <c r="C18" s="36">
        <v>0</v>
      </c>
      <c r="D18" s="36">
        <v>0</v>
      </c>
      <c r="E18" s="34">
        <f t="shared" si="0"/>
        <v>0</v>
      </c>
      <c r="F18" s="30">
        <v>0.1</v>
      </c>
      <c r="G18" s="34">
        <f t="shared" si="1"/>
        <v>0</v>
      </c>
    </row>
    <row r="19" spans="1:8" ht="15.6" customHeight="1">
      <c r="A19" s="35"/>
      <c r="B19" s="36" t="s">
        <v>272</v>
      </c>
      <c r="C19" s="36"/>
      <c r="D19" s="36"/>
      <c r="E19" s="34"/>
      <c r="F19" s="25"/>
      <c r="G19" s="34"/>
    </row>
    <row r="20" spans="1:8" ht="30.95" customHeight="1">
      <c r="A20" s="38" t="s">
        <v>280</v>
      </c>
      <c r="B20" s="36">
        <v>0</v>
      </c>
      <c r="C20" s="36">
        <v>0</v>
      </c>
      <c r="D20" s="36">
        <v>0</v>
      </c>
      <c r="E20" s="34">
        <f t="shared" si="0"/>
        <v>0</v>
      </c>
      <c r="F20" s="30">
        <v>0.05</v>
      </c>
      <c r="G20" s="34">
        <f t="shared" si="1"/>
        <v>0</v>
      </c>
    </row>
    <row r="21" spans="1:8" ht="15.6" customHeight="1">
      <c r="A21" s="35"/>
      <c r="B21" s="36"/>
      <c r="C21" s="36"/>
      <c r="D21" s="36"/>
      <c r="E21" s="34"/>
      <c r="F21" s="25"/>
      <c r="G21" s="34"/>
    </row>
    <row r="22" spans="1:8" ht="46.5" customHeight="1">
      <c r="A22" s="40"/>
      <c r="B22" s="43">
        <f>SUM(B6:B21)</f>
        <v>0</v>
      </c>
      <c r="C22" s="43">
        <f>SUM(C6:C21)</f>
        <v>0</v>
      </c>
      <c r="D22" s="43">
        <f>SUM(D6:D21)</f>
        <v>0</v>
      </c>
      <c r="F22" s="32">
        <f>SUM(F6,F8,F10:F20)</f>
        <v>1</v>
      </c>
      <c r="G22" s="39">
        <f>SUM(G6:G20)*100/5</f>
        <v>0</v>
      </c>
      <c r="H22" s="54" t="s">
        <v>281</v>
      </c>
    </row>
    <row r="23" spans="1:8" ht="15.6" customHeight="1">
      <c r="A23" s="41"/>
      <c r="B23" s="41"/>
      <c r="C23" s="41"/>
      <c r="D23" s="41"/>
      <c r="F23" s="32"/>
    </row>
    <row r="24" spans="1:8" ht="15.6" customHeight="1"/>
    <row r="25" spans="1:8" ht="58.5" customHeight="1">
      <c r="A25" s="232" t="s">
        <v>282</v>
      </c>
      <c r="B25" s="232"/>
      <c r="C25" s="232"/>
      <c r="D25" s="232"/>
    </row>
    <row r="27" spans="1:8" ht="15.6" customHeight="1"/>
  </sheetData>
  <mergeCells count="9">
    <mergeCell ref="A25:D25"/>
    <mergeCell ref="F2:F5"/>
    <mergeCell ref="G2:G5"/>
    <mergeCell ref="B1:D1"/>
    <mergeCell ref="A2:A5"/>
    <mergeCell ref="B2:B5"/>
    <mergeCell ref="C2:C5"/>
    <mergeCell ref="D2:D5"/>
    <mergeCell ref="E2:E5"/>
  </mergeCells>
  <pageMargins left="0.7" right="0.7" top="0.75" bottom="0.75" header="0.3" footer="0.3"/>
  <pageSetup paperSize="9" orientation="portrait" r:id="rId1"/>
  <headerFooter>
    <oddFooter>&amp;C&amp;1#&amp;"Calibri"&amp;10&amp;K000000Classificação da informação: Uso Interno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Ana Carolina Tesch Benincá</cp:lastModifiedBy>
  <cp:revision/>
  <dcterms:created xsi:type="dcterms:W3CDTF">2022-10-09T23:08:45Z</dcterms:created>
  <dcterms:modified xsi:type="dcterms:W3CDTF">2022-12-13T21:32:33Z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9deea41-824f-4c3c-afd5-7afdfc16eee8_Enabled">
    <vt:lpwstr>true</vt:lpwstr>
  </property>
  <property fmtid="{D5CDD505-2E9C-101B-9397-08002B2CF9AE}" pid="3" name="MSIP_Label_99deea41-824f-4c3c-afd5-7afdfc16eee8_SetDate">
    <vt:lpwstr>2022-11-25T16:30:07Z</vt:lpwstr>
  </property>
  <property fmtid="{D5CDD505-2E9C-101B-9397-08002B2CF9AE}" pid="4" name="MSIP_Label_99deea41-824f-4c3c-afd5-7afdfc16eee8_Method">
    <vt:lpwstr>Standard</vt:lpwstr>
  </property>
  <property fmtid="{D5CDD505-2E9C-101B-9397-08002B2CF9AE}" pid="5" name="MSIP_Label_99deea41-824f-4c3c-afd5-7afdfc16eee8_Name">
    <vt:lpwstr>99deea41-824f-4c3c-afd5-7afdfc16eee8</vt:lpwstr>
  </property>
  <property fmtid="{D5CDD505-2E9C-101B-9397-08002B2CF9AE}" pid="6" name="MSIP_Label_99deea41-824f-4c3c-afd5-7afdfc16eee8_SiteId">
    <vt:lpwstr>3223964c-6e1f-48ba-b705-423351281a8c</vt:lpwstr>
  </property>
  <property fmtid="{D5CDD505-2E9C-101B-9397-08002B2CF9AE}" pid="7" name="MSIP_Label_99deea41-824f-4c3c-afd5-7afdfc16eee8_ActionId">
    <vt:lpwstr>a7f14c8e-3a46-45b1-b5bd-d788ae038b61</vt:lpwstr>
  </property>
  <property fmtid="{D5CDD505-2E9C-101B-9397-08002B2CF9AE}" pid="8" name="MSIP_Label_99deea41-824f-4c3c-afd5-7afdfc16eee8_ContentBits">
    <vt:lpwstr>2</vt:lpwstr>
  </property>
</Properties>
</file>