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d.docs.live.net/0bd19d0f3f74c0be/Associação SIS/Projeto iCS - eixo RASA/Site RASA/"/>
    </mc:Choice>
  </mc:AlternateContent>
  <xr:revisionPtr revIDLastSave="245" documentId="8_{7095DAF8-8969-46A8-AA4B-71ECA4342689}" xr6:coauthVersionLast="47" xr6:coauthVersionMax="47" xr10:uidLastSave="{2B1AB13B-55B3-4677-B6E9-372652EAEF1E}"/>
  <bookViews>
    <workbookView xWindow="-120" yWindow="-16320" windowWidth="29040" windowHeight="15720" xr2:uid="{033D211D-4D1B-C74C-B933-05804CD3EC4A}"/>
  </bookViews>
  <sheets>
    <sheet name="BANCO (Asset)" sheetId="1" r:id="rId1"/>
    <sheet name="Presença nas Políticas" sheetId="8" r:id="rId2"/>
    <sheet name="Profundidade de Políticas" sheetId="9" r:id="rId3"/>
    <sheet name="Bases de dados" sheetId="7" r:id="rId4"/>
    <sheet name="Relevância processo decisório" sheetId="13" r:id="rId5"/>
    <sheet name="Monitoramento de riscos" sheetId="10" r:id="rId6"/>
    <sheet name="Ações de mitigação de riscos" sheetId="11" r:id="rId7"/>
    <sheet name="Produtos financeiros" sheetId="14" r:id="rId8"/>
    <sheet name="Portfólio (setor)" sheetId="12" r:id="rId9"/>
    <sheet name="Portfólio (localização)" sheetId="15" r:id="rId10"/>
    <sheet name="Portfólio (empresas)" sheetId="16" r:id="rId11"/>
    <sheet name="Portfólio (produto financeiro)" sheetId="17" r:id="rId12"/>
    <sheet name="Governança" sheetId="2" r:id="rId13"/>
    <sheet name="Controvérsias" sheetId="5" r:id="rId14"/>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3" i="8" l="1"/>
  <c r="O63" i="1"/>
  <c r="G38" i="14"/>
  <c r="D27" i="9"/>
  <c r="D5" i="9"/>
  <c r="D7" i="9"/>
  <c r="D9" i="9"/>
  <c r="D11" i="9"/>
  <c r="D13" i="9"/>
  <c r="D15" i="9"/>
  <c r="D17" i="9"/>
  <c r="D19" i="9"/>
  <c r="D21" i="9"/>
  <c r="D23" i="9"/>
  <c r="D25" i="9"/>
  <c r="D29" i="9"/>
  <c r="D31" i="9"/>
  <c r="D33" i="9"/>
  <c r="D35" i="9"/>
  <c r="D37" i="9"/>
  <c r="D39" i="9"/>
  <c r="D41" i="9"/>
  <c r="D43" i="9"/>
  <c r="D45" i="9"/>
  <c r="D47" i="9"/>
  <c r="D49" i="9"/>
  <c r="D51" i="9"/>
  <c r="D53" i="9"/>
  <c r="D55" i="9"/>
  <c r="D57" i="9"/>
  <c r="D59" i="9"/>
  <c r="D61" i="9"/>
  <c r="D3" i="9"/>
  <c r="D16" i="8"/>
  <c r="D15" i="8"/>
  <c r="D5" i="8"/>
  <c r="D7" i="8"/>
  <c r="D9" i="8"/>
  <c r="D11" i="8"/>
  <c r="D13" i="8"/>
  <c r="D17" i="8"/>
  <c r="D19" i="8"/>
  <c r="D21" i="8"/>
  <c r="D23" i="8"/>
  <c r="D27" i="8"/>
  <c r="D29" i="8"/>
  <c r="D31" i="8"/>
  <c r="D33" i="8"/>
  <c r="D35" i="8"/>
  <c r="D37" i="8"/>
  <c r="D39" i="8"/>
  <c r="D41" i="8"/>
  <c r="D43" i="8"/>
  <c r="D45" i="8"/>
  <c r="D47" i="8"/>
  <c r="D49" i="8"/>
  <c r="D51" i="8"/>
  <c r="D53" i="8"/>
  <c r="D55" i="8"/>
  <c r="D57" i="8"/>
  <c r="D59" i="8"/>
  <c r="D61" i="8"/>
  <c r="D3" i="8"/>
  <c r="I84" i="7"/>
  <c r="I82" i="7"/>
  <c r="I80" i="7"/>
  <c r="I78" i="7"/>
  <c r="I76" i="7"/>
  <c r="I74" i="7"/>
  <c r="I72" i="7"/>
  <c r="I70" i="7"/>
  <c r="I68" i="7"/>
  <c r="I66" i="7"/>
  <c r="I64" i="7"/>
  <c r="I62" i="7"/>
  <c r="I60" i="7"/>
  <c r="I58" i="7"/>
  <c r="I56" i="7"/>
  <c r="I52" i="7"/>
  <c r="I50" i="7"/>
  <c r="I48" i="7"/>
  <c r="I46" i="7"/>
  <c r="I44" i="7"/>
  <c r="I42" i="7"/>
  <c r="I40" i="7"/>
  <c r="I38" i="7"/>
  <c r="I36" i="7"/>
  <c r="I34" i="7"/>
  <c r="I32" i="7"/>
  <c r="I28" i="7"/>
  <c r="I26" i="7"/>
  <c r="I24" i="7"/>
  <c r="I22" i="7"/>
  <c r="I20" i="7"/>
  <c r="I18" i="7"/>
  <c r="I16" i="7"/>
  <c r="I14" i="7"/>
  <c r="I12" i="7"/>
  <c r="I10" i="7"/>
  <c r="I8" i="7"/>
  <c r="G22" i="11"/>
  <c r="F22" i="5"/>
  <c r="D63" i="9" l="1"/>
  <c r="H86" i="7"/>
  <c r="I86" i="7"/>
  <c r="G19" i="12"/>
  <c r="G20" i="12"/>
  <c r="G21" i="12"/>
  <c r="G22" i="12"/>
  <c r="G23" i="12"/>
  <c r="G24" i="12"/>
  <c r="G25" i="12"/>
  <c r="G26" i="12"/>
  <c r="G27" i="12"/>
  <c r="G28" i="12"/>
  <c r="G29" i="12"/>
  <c r="G30" i="12"/>
  <c r="G31" i="12"/>
  <c r="G32" i="12"/>
  <c r="G33" i="12"/>
  <c r="G34" i="12"/>
  <c r="G35" i="12"/>
  <c r="G18" i="12"/>
  <c r="D10" i="12" s="1"/>
  <c r="F22" i="12"/>
  <c r="F24" i="12"/>
  <c r="F26" i="12"/>
  <c r="F28" i="12"/>
  <c r="F29" i="12"/>
  <c r="F30" i="12"/>
  <c r="F31" i="12"/>
  <c r="F32" i="12"/>
  <c r="F33" i="12"/>
  <c r="F34" i="12"/>
  <c r="F35" i="12"/>
  <c r="F18" i="12"/>
  <c r="D19" i="12"/>
  <c r="D20" i="12"/>
  <c r="D21" i="12"/>
  <c r="D22" i="12"/>
  <c r="D23" i="12"/>
  <c r="D24" i="12"/>
  <c r="D25" i="12"/>
  <c r="D26" i="12"/>
  <c r="D27" i="12"/>
  <c r="D28" i="12"/>
  <c r="D29" i="12"/>
  <c r="D35" i="12"/>
  <c r="D18" i="12"/>
  <c r="C61" i="9"/>
  <c r="C59" i="9"/>
  <c r="C57" i="9"/>
  <c r="C55" i="9"/>
  <c r="C53" i="9"/>
  <c r="C51" i="9"/>
  <c r="C49" i="9"/>
  <c r="C47" i="9"/>
  <c r="C45" i="9"/>
  <c r="C43" i="9"/>
  <c r="C41" i="9"/>
  <c r="C39" i="9"/>
  <c r="C37" i="9"/>
  <c r="C35" i="9"/>
  <c r="C33" i="9"/>
  <c r="C31" i="9"/>
  <c r="C29" i="9"/>
  <c r="C27" i="9"/>
  <c r="C25" i="9"/>
  <c r="C23" i="9"/>
  <c r="C21" i="9"/>
  <c r="C19" i="9"/>
  <c r="C15" i="9"/>
  <c r="C13" i="9"/>
  <c r="C11" i="9"/>
  <c r="C9" i="9"/>
  <c r="C7" i="9"/>
  <c r="C5" i="9"/>
  <c r="C3" i="9"/>
  <c r="C61" i="8"/>
  <c r="C59" i="8"/>
  <c r="C57" i="8"/>
  <c r="C55" i="8"/>
  <c r="C53" i="8"/>
  <c r="C51" i="8"/>
  <c r="C49" i="8"/>
  <c r="C47" i="8"/>
  <c r="C45" i="8"/>
  <c r="C43" i="8"/>
  <c r="C41" i="8"/>
  <c r="C39" i="8"/>
  <c r="C37" i="8"/>
  <c r="C35" i="8"/>
  <c r="C33" i="8"/>
  <c r="C31" i="8"/>
  <c r="C29" i="8"/>
  <c r="C27" i="8"/>
  <c r="C25" i="8"/>
  <c r="C23" i="8"/>
  <c r="C21" i="8"/>
  <c r="C19" i="8"/>
  <c r="C17" i="8"/>
  <c r="C15" i="8"/>
  <c r="C13" i="8"/>
  <c r="C11" i="8"/>
  <c r="C9" i="8"/>
  <c r="C7" i="8"/>
  <c r="C5" i="8"/>
  <c r="C3" i="8"/>
  <c r="E8" i="14"/>
  <c r="D8" i="12" l="1"/>
  <c r="B12" i="12"/>
  <c r="E9" i="14"/>
  <c r="E10"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7" i="14"/>
  <c r="F9" i="17"/>
  <c r="F11" i="17"/>
  <c r="F13" i="17"/>
  <c r="F15" i="17"/>
  <c r="F17" i="17"/>
  <c r="F7" i="17"/>
  <c r="F19" i="17" s="1"/>
  <c r="F86" i="7"/>
  <c r="D86" i="7"/>
  <c r="G85" i="7"/>
  <c r="E85" i="7"/>
  <c r="C85" i="7"/>
  <c r="B86" i="7" s="1"/>
  <c r="F9" i="13"/>
  <c r="G9" i="16" l="1"/>
  <c r="G11" i="16"/>
  <c r="G13" i="16"/>
  <c r="G15" i="16"/>
  <c r="G17" i="16"/>
  <c r="G19" i="16"/>
  <c r="G21" i="16"/>
  <c r="G7" i="16"/>
  <c r="G22" i="16" s="1"/>
  <c r="F9" i="15"/>
  <c r="F11" i="15"/>
  <c r="F7" i="15"/>
  <c r="F9" i="12"/>
  <c r="F11" i="12"/>
  <c r="F7" i="12"/>
  <c r="C17" i="10"/>
  <c r="D17" i="10"/>
  <c r="B17" i="10"/>
  <c r="E17" i="10" s="1"/>
  <c r="C26" i="2"/>
  <c r="D26" i="2"/>
  <c r="B26" i="2"/>
  <c r="C22" i="5"/>
  <c r="D22" i="5"/>
  <c r="B22" i="5"/>
  <c r="G20" i="5"/>
  <c r="E20" i="5"/>
  <c r="G18" i="5"/>
  <c r="E18" i="5"/>
  <c r="G16" i="5"/>
  <c r="E16" i="5"/>
  <c r="G14" i="5"/>
  <c r="E14" i="5"/>
  <c r="G12" i="5"/>
  <c r="E12" i="5"/>
  <c r="G10" i="5"/>
  <c r="E10" i="5"/>
  <c r="G8" i="5"/>
  <c r="E8" i="5"/>
  <c r="G6" i="5"/>
  <c r="E6" i="5"/>
  <c r="G8" i="2"/>
  <c r="G10" i="2"/>
  <c r="G12" i="2"/>
  <c r="G14" i="2"/>
  <c r="G16" i="2"/>
  <c r="G18" i="2"/>
  <c r="G20" i="2"/>
  <c r="G22" i="2"/>
  <c r="G24" i="2"/>
  <c r="E8" i="2"/>
  <c r="E10" i="2"/>
  <c r="E12" i="2"/>
  <c r="E14" i="2"/>
  <c r="E16" i="2"/>
  <c r="E18" i="2"/>
  <c r="E20" i="2"/>
  <c r="E22" i="2"/>
  <c r="E24" i="2"/>
  <c r="E6" i="2"/>
  <c r="G6" i="2"/>
  <c r="F25" i="2"/>
  <c r="O2" i="1"/>
  <c r="P63" i="1"/>
  <c r="G22" i="5" l="1"/>
  <c r="F13" i="15"/>
  <c r="G25" i="2"/>
  <c r="O3" i="1" l="1"/>
  <c r="Q3" i="1" s="1"/>
  <c r="O47" i="1"/>
  <c r="O11" i="1"/>
  <c r="Q11" i="1" s="1"/>
  <c r="O21" i="1"/>
  <c r="O37" i="1"/>
  <c r="O39" i="1"/>
  <c r="O49" i="1"/>
  <c r="O29" i="1"/>
  <c r="O55" i="1"/>
  <c r="O43" i="1"/>
  <c r="O27" i="1"/>
  <c r="O53" i="1"/>
  <c r="O59" i="1"/>
  <c r="O15" i="1"/>
  <c r="Q15" i="1" s="1"/>
  <c r="O41" i="1"/>
  <c r="O17" i="1"/>
  <c r="Q17" i="1" s="1"/>
  <c r="O35" i="1"/>
  <c r="O57" i="1"/>
  <c r="O33" i="1"/>
  <c r="O61" i="1"/>
  <c r="O25" i="1"/>
  <c r="O9" i="1"/>
  <c r="Q9" i="1" s="1"/>
  <c r="O51" i="1"/>
  <c r="O31" i="1"/>
  <c r="O19" i="1"/>
  <c r="Q19" i="1" s="1"/>
  <c r="O13" i="1"/>
  <c r="Q13" i="1" s="1"/>
  <c r="O23" i="1"/>
  <c r="O7" i="1"/>
  <c r="Q7" i="1" s="1"/>
  <c r="O5" i="1"/>
  <c r="Q5" i="1" s="1"/>
  <c r="O45" i="1"/>
</calcChain>
</file>

<file path=xl/sharedStrings.xml><?xml version="1.0" encoding="utf-8"?>
<sst xmlns="http://schemas.openxmlformats.org/spreadsheetml/2006/main" count="494" uniqueCount="318">
  <si>
    <t>TEMAS</t>
  </si>
  <si>
    <t>Presença nas Políticas/diretrizes ou adesão a compromisso voluntário (máximo de 3)</t>
  </si>
  <si>
    <t>Existência e profundidade de políticas por setor econômico ou commodity (máximo de 7)</t>
  </si>
  <si>
    <t>Bases de dados consultadas e outras fontes de informação para identificação e monitoramento de riscos (máximo de 20)</t>
  </si>
  <si>
    <t>Relevância da avaliação de risco socioambiental no processo decisório – investimentos (para asset managers, seguradoras e entidades de previdência)  (máximo de 5)</t>
  </si>
  <si>
    <t>Monitoramento de riscos (frequência e abrangência) (máximo de 10)</t>
  </si>
  <si>
    <t>Ações de mitigação de riscos adotadas na gestão de investimentos  (máximo de 10)</t>
  </si>
  <si>
    <t>Produtos financeiros com impacto ambiental e/ou social positivo (máximo de 10)</t>
  </si>
  <si>
    <t>Riscos e impactos socioambientais no portfólio de investimentos – critério setor econômico (bancos, seguradoras, entidades de previdência, asset managers)  (máximo de 8)</t>
  </si>
  <si>
    <t>Riscos socioambientais no portfólio – critério localização das atividades financiadas via mercado de capitais  (máximo de 7)</t>
  </si>
  <si>
    <t>Riscos e impactos socioambientais no portfólio de investimentos – critério avaliação das empresas investidas  (máximo de 5)</t>
  </si>
  <si>
    <t>Peso de fatores ASG no portfólio de produtos financeiros (máximo de 5)</t>
  </si>
  <si>
    <t>Governança da Sustentabilidade (máximo de 10)</t>
  </si>
  <si>
    <t>Envolvimento em controvérsias negativas (redução de no máximo 5 pontos)</t>
  </si>
  <si>
    <t>TOTAL</t>
  </si>
  <si>
    <t>PESO DO TEMA</t>
  </si>
  <si>
    <t>NOTA PONDERADA DO TEMA</t>
  </si>
  <si>
    <t>Riscos climáticos físicos crônicos</t>
  </si>
  <si>
    <t>Riscos climáticos físicos agudos</t>
  </si>
  <si>
    <t>Matriz energética</t>
  </si>
  <si>
    <t>Eficiência energética</t>
  </si>
  <si>
    <t>Biodiversidade terrestre</t>
  </si>
  <si>
    <t>Poluição água doce</t>
  </si>
  <si>
    <t>Eficiência hídrica</t>
  </si>
  <si>
    <t>Poluição marítima</t>
  </si>
  <si>
    <t>Poluição do solo</t>
  </si>
  <si>
    <t>Eficiência uso do solo</t>
  </si>
  <si>
    <t>Poluição atmosférica</t>
  </si>
  <si>
    <t>Uso eficiente de matéria-prima sujeita a possível escassez</t>
  </si>
  <si>
    <t>Gestão adequada de resíduos sólidos</t>
  </si>
  <si>
    <t>Trabalho análogo ao escravo</t>
  </si>
  <si>
    <t>Trabalho infantil irregular</t>
  </si>
  <si>
    <t>Saúde no trabalho</t>
  </si>
  <si>
    <t>Segurança no trabalho</t>
  </si>
  <si>
    <t>Saúde do consumidor</t>
  </si>
  <si>
    <t>Segurança do consumidor</t>
  </si>
  <si>
    <t>Direitos a informação e privacidade do consumidor (LGPD)</t>
  </si>
  <si>
    <t>Impactos em comunidades tradicionais</t>
  </si>
  <si>
    <t>Riscos à saúde e segurança da comunidade</t>
  </si>
  <si>
    <t>Riscos ao desenvolvimento local</t>
  </si>
  <si>
    <t>Discriminação de gênero</t>
  </si>
  <si>
    <t>Discriminação étnica ou sexual</t>
  </si>
  <si>
    <t>Pessoas com deficiência</t>
  </si>
  <si>
    <t>Riscos para o patrimônio cultural</t>
  </si>
  <si>
    <t>Questões concorrenciais</t>
  </si>
  <si>
    <t>Responsabilidade tributária</t>
  </si>
  <si>
    <t>Prevenção e combate à corrupção</t>
  </si>
  <si>
    <t>Soma de 12 colunas e subtração da 13ª</t>
  </si>
  <si>
    <t>Presença na Política ou adesão a compromisso voluntário (0 a 3)</t>
  </si>
  <si>
    <t>Total Ponderado</t>
  </si>
  <si>
    <t>Na Norma de RSAC, pg. 3, cita aplicação de critérios nas operações de crédito, garantias, investimentos; no doc. Gestão de Mudanças Climáticas no Bradesco, pg. 6, diferencia riscos físicos agudos e crônicos e cita: "Como signatária dos Princípios para o Investimento Responsável (PRI), a Bradesco Asset Management (BRAM) conta com um normativo de investimentos responsáveis, que considera, entre outros aspectos: situações de corrupção e conflitos de interesse, cumprimentos aos requisitos legais, transparência e prestação de contas, respeito aos direitos humanos e trabalhistas e impactos ao meio ambiente e às mudanças climáticas. Emprega, assim, metodologias que analisam os riscos, oportunidades e impactos potenciais decorrentes dos aspectos ASG sobre o desempenho de seus ativos. Do total de ativos sob gestão da BRAM, R$ 539,35 bilhões, ou 99,8% foram analisados, incluindo questões ambientais, sociais e de governança em 2021."; além disso, integra o CDP, TCFD e PCAF.</t>
  </si>
  <si>
    <t>Tem compromisso com o CDP, TCFD e PCAF.</t>
  </si>
  <si>
    <t>No Manual de Investimento Socioambiental, pg. 8, lista os Temas ASG analisados, dentre os quais está "Gestão de Recursos/ Biodiversidade/ Desmatamento"; no questionário ISE, questão 14, consta a afirmativa de avaliação de biodiversidade em Investimentos A,B,C; no parecer da Sitawi acerca do Framework de Finanças Sustentáveis, pg. 9, consta que o banco considera além na formulação de rating de risco socioambiental, "análises em luz projetos dos Padrões de Desempenho da International Finance Corporation (IFC) e das Diretrizes de Saúde, Segurança e Meio Ambiente do Banco Mundial, incluindo temas como recursos naturais, impacto sobre a biodiversidade, resíduos sólidos, efluentes líquidos e emissões atmosféricas, comunidades do entorno, entre outros aspectos. "; além disso, integra os Princípios do Equador.</t>
  </si>
  <si>
    <t>Eficiência uso agrícola do solo</t>
  </si>
  <si>
    <r>
      <t xml:space="preserve">No parecer da Sitawi acerca do Framework de Finanças Sustentáveis, pg. 9, consta a informação de que o banco considera na formulação de </t>
    </r>
    <r>
      <rPr>
        <i/>
        <sz val="12"/>
        <color rgb="FF000000"/>
        <rFont val="Calibri"/>
        <family val="2"/>
      </rPr>
      <t xml:space="preserve">rating </t>
    </r>
    <r>
      <rPr>
        <sz val="12"/>
        <color rgb="FF000000"/>
        <rFont val="Calibri"/>
        <family val="2"/>
      </rPr>
      <t>de risco socioambiental: "análises à luz de projetos dos Padrões de Desempenho da International Finance Corporation (IFC) e das Diretrizes de Saúde, Segurança e Meio Ambiente do Banco Mundial, incluindo temas como recursos naturais, impacto sobre a biodiversidade, resíduos sólidos, efluentes líquidos e emissões atmosféricas, comunidades do entorno, entre outros aspectos."</t>
    </r>
  </si>
  <si>
    <r>
      <rPr>
        <sz val="12"/>
        <color rgb="FF000000"/>
        <rFont val="Calibri"/>
        <family val="2"/>
      </rPr>
      <t xml:space="preserve">No Manual de Investimento Socioambiental, lista os Temas ASG analisados: dentre os quais está "Gestão de Recursos Naturais"; no parecer da Sitawi acerca do Framework de Finanças Sustentáveis, pg. 9, o banco considera além da formulação de </t>
    </r>
    <r>
      <rPr>
        <i/>
        <sz val="12"/>
        <color rgb="FF000000"/>
        <rFont val="Calibri"/>
        <family val="2"/>
      </rPr>
      <t>rating</t>
    </r>
    <r>
      <rPr>
        <sz val="12"/>
        <color rgb="FF000000"/>
        <rFont val="Calibri"/>
        <family val="2"/>
      </rPr>
      <t xml:space="preserve"> de risco socioambiental: "análises em luz projetos dos Padrões de Desempenho da International Finance Corporation (IFC) e das Diretrizes de Saúde, Segurança e Meio Ambiente do Banco Mundial, incluindo temas como recursos naturais, impacto sobre a biodiversidade, resíduos sólidos, efluentes líquidos e emissões atmosféricas, comunidades do entorno, entre outros aspectos." </t>
    </r>
  </si>
  <si>
    <t xml:space="preserve">No Manual de Investimento Socioambiental, pg. 8, lista os Temas ASG analisados: dentre os quais está "Resíduos, Efluentes e Emissões"; no parecer da Sitawi acerca do Framework de Finanças Sustentáveis, pg. 9, o banco considera na formulação de rating de risco socioambiental, "análises em luz projetos dos Padrões de Desempenho da International Finance Corporation (IFC) e das Diretrizes de Saúde, Segurança e Meio Ambiente do Banco Mundial, incluindo temas como recursos naturais, impacto sobre a biodiversidade, resíduos sólidos, efluentes líquidos e emissões atmosféricas, comunidades do entorno, entre outros aspectos." </t>
  </si>
  <si>
    <t>Na Norma de Investimento Socioambiental da Organização Bradesco, pg. 2, cita como princípio para condução do tema socioambiental na Org Bradesco:  "Repudiar ações e projetos que gerem riscos de trabalho análogo ao escravo e/ou infantil."; além disso, integra o Pacto Global (ONU).</t>
  </si>
  <si>
    <t>Tem compromisso com os Princípios do Equador.</t>
  </si>
  <si>
    <t>Tem compromisso com o PRB.</t>
  </si>
  <si>
    <t>Tem compromisso com os Princípios Orientadores para Empresas e Direitos Humanos (POs) das Nações Unidas.</t>
  </si>
  <si>
    <t>No parecer da Sitawi acerca do Framework de Finanças Sustentáveis, pg. 9, consta a informação de que o banco considera na formulação de rating de risco socioambiental: "análises em luz projetos dos Padrões de Desempenho da International Finance Corporation (IFC) e das Diretrizes de Saúde, Segurança e Meio Ambiente do Banco Mundial, incluindo temas como recursos naturais, impacto sobre a biodiversidade, resíduos sólidos, efluentes líquidos e emissões atmosféricas, comunidades do entorno, entre outros aspectos. "; além disso, integra os Princípios Orientadores para Empresas e Direitos Humanos (POs) das Nações Unidas.</t>
  </si>
  <si>
    <t>No doc Norma de Investimento Socioambiental da Organização Bradesco, pg. 2, cita como 'princípio para condução do tema socioambiental na Org Bradesco':  "Contribuir com a transformação social por meio do aporte de recursos para projetos e/ou iniciativas socioambientais, buscando a convergência dos seus objetivos empresariais com os anseios e interesses da comunidade em que atua, gerando impacto positivo para sociedade"; adiante, pg. 2, cita como 'princípio corporativo': "Apoiar primordialmente projetos que promovam o desenvolvimento local (municipal), e que estejam alinhados ao propósito da Organização e a estratégia de negócios."; além disso, integra os Princípios Orientadores para Empresas e Direitos Humanos (POs) das Nações Unidas.</t>
  </si>
  <si>
    <t>Tem compromisso com os Women Empowerment Principles/ Pacto Global e os Princípios Orientadores para Empresas e Direitos Humanos (POs) das Nações Unidas.</t>
  </si>
  <si>
    <t>Tem compromisso com o Pacto Global, a Iniciativa Empresarial pela Igualdade Racial, a Coalizão Empresarial para Equidade Racial, o Fórum de Empresas e Direitos LGBTQI+ e com os Princípios Orientadores para Empresas e Direitos Humanos (POs) das Nações Unidas.</t>
  </si>
  <si>
    <t>A Norma de Investimento Socioambiental da Organização Bradesco (pg. 2) cita como 'princípio para condução do tema socioambiental na Org Bradesco' : "Valorizar e priorizar as atividades educacionais, de preservação ambiental e combate às mudanças climáticas, de apoio ao idoso e às pessoas com deficiência, esportivas e de inclusão socioeconômica."; além disso, integra os Princípios Orientadores para Empresas e Direitos Humanos das Nações Unidas.</t>
  </si>
  <si>
    <t>No doc. Gestão de Mudanças Climáticas no Bradesco, pg. 6, consta: "Como signatária dos Princípios para o Investimento Responsável (PRI), a Bradesco Asset Management (BRAM) conta com um normativo de investimentos responsáveis, que considera, entre outros aspectos: situações de corrupção e conflitos de interesse, cumprimentos aos requisitos legais, transparência e prestação de contas, respeito aos direitos humanos e trabalhistas e impactos ao meio ambiente e às mudanças climáticas. Emprega, assim, metodologias que analisam os riscos, oportunidades e impactos potenciais decorrentes dos aspectos ASG sobre o desempenho de seus ativos."; além disso, integra o Pacto Global.</t>
  </si>
  <si>
    <t>Inclusão em política setorial ou em política temática (0 a 7)</t>
  </si>
  <si>
    <t>No doc BRADESCO ASSET - Manual de Investimentos Responsáveis, pg. 8, cita na subseção Peculiaridades Setoriais: "Para o cálculo dos pesos setoriais são envolvidos: a empresa de research independente (Resultante), os analistas com expertise no tema ESG, analistas e gestores de investimento" - Demandar informações acerca das políticas setoriais</t>
  </si>
  <si>
    <t>Não há informação disponível sobre política setorial para investimentos</t>
  </si>
  <si>
    <t>ABRANGÊNCIA DO USO</t>
  </si>
  <si>
    <t>BASE DE DADOS</t>
  </si>
  <si>
    <t>Todos os setores econômicos sujeitos a licenciamento ambiental - até 20 pontos</t>
  </si>
  <si>
    <t>Peso</t>
  </si>
  <si>
    <t>Apenas setores econômicos com maior risco socioambiental
(médio ou alto) - até 15 pontos</t>
  </si>
  <si>
    <t>Apenas operações ou clientes/investimentos acima de certo patamar financeiro - até 8 pontos</t>
  </si>
  <si>
    <t> </t>
  </si>
  <si>
    <t>Nota por base de dado consultada (com respectivo peso da linha)</t>
  </si>
  <si>
    <t>Nota por base de dado consultada (com peso e escala 0 a 100)</t>
  </si>
  <si>
    <t>Licenciamento ambiental vigente</t>
  </si>
  <si>
    <t>Relatórios ambientais anuais de empresas inscritas no Cadastro Técnico Federal de Atividades Potencialmente Poluidoras</t>
  </si>
  <si>
    <t>Cumprimento das condicionantes – verificação junto à empresa</t>
  </si>
  <si>
    <t>Prática de infrações – órgão ambiental estadual</t>
  </si>
  <si>
    <t>Áreas embargadas – órgão ambiental estadual/DF</t>
  </si>
  <si>
    <t>Autorizações para supressão de vegetação (sempre que apurado desmatamento recente) – órgãos ambientais estaduais (ou municipais, qdo. for o caso)</t>
  </si>
  <si>
    <t>Prática de infrações – órgãos ambientais federais</t>
  </si>
  <si>
    <t>Áreas embargadas pelo IBAMA ou ICMBio</t>
  </si>
  <si>
    <t>Limites de unidades de conservação (federais, estaduais e municipais)</t>
  </si>
  <si>
    <t>Limites de terras indígenas</t>
  </si>
  <si>
    <t>Limites de territórios quilombolas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</si>
  <si>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</si>
  <si>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</si>
  <si>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</si>
  <si>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</si>
  <si>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</si>
  <si>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Infrações em matéria de saúde e segurança do trabalho (inclusive trabalho infantil)</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</si>
  <si>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</si>
  <si>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</si>
  <si>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</si>
  <si>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</si>
  <si>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</si>
  <si>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</si>
  <si>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</si>
  <si>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Dados da própria empresa relativos à eficiência energética</t>
  </si>
  <si>
    <t>Dados da própria empresa relativos à eficiência hídrica</t>
  </si>
  <si>
    <t>Dados da própria empresa relativos à gestão de resíduos</t>
  </si>
  <si>
    <t>Dados da própria empresa relativos ao uso de matéria-prima</t>
  </si>
  <si>
    <t>Dados da própria empresa relativos a riscos ambientais na cadeia de produção/valor</t>
  </si>
  <si>
    <t>Dados da própria empresa relativos a riscos sociais na cadeia de produção/valor</t>
  </si>
  <si>
    <t>PROCONs ou bases de dados do Ministério da Justiça em matéria de consumo</t>
  </si>
  <si>
    <t>Bases de dados do CADE (concorrência)</t>
  </si>
  <si>
    <t>Entes encarregados de zelar pela sanidade animal ou vegetal (para setores relevantes)</t>
  </si>
  <si>
    <t>Vigilância sanitária (para setores relevantes)</t>
  </si>
  <si>
    <t>Imprensa</t>
  </si>
  <si>
    <t>Mídias online em geral</t>
  </si>
  <si>
    <t>Organizações da sociedade civil relevantes</t>
  </si>
  <si>
    <t>Mecanismo de recebimento de queixas</t>
  </si>
  <si>
    <t>Inspeções no local</t>
  </si>
  <si>
    <t>Contratação de auditoria socioambiental</t>
  </si>
  <si>
    <t>TOTAL PONDERADO DA COLUNA</t>
  </si>
  <si>
    <t>Não há informações disponíveis</t>
  </si>
  <si>
    <t>Percentual de operações em que houve desinvestimento ou negativa de crédito tendo como principal razão os riscos socioambientais nos últimos 2 anos</t>
  </si>
  <si>
    <t>Grau de Relevância</t>
  </si>
  <si>
    <t>Baixo - 0 ou 1 ponto</t>
  </si>
  <si>
    <t>Médio - 2 ou 3 pontos</t>
  </si>
  <si>
    <t>Alto - 4 ou 5 pontos</t>
  </si>
  <si>
    <t>*ver critério de adoção de nota na metodologia</t>
  </si>
  <si>
    <t>0 a 5%</t>
  </si>
  <si>
    <t>5 a 10%</t>
  </si>
  <si>
    <t>Maior que 10%</t>
  </si>
  <si>
    <t>Total</t>
  </si>
  <si>
    <t xml:space="preserve">Universo de operações ou de empresas </t>
  </si>
  <si>
    <t xml:space="preserve">Frequência </t>
  </si>
  <si>
    <t xml:space="preserve">Todos os setores econômicos sujeitos a licenciamento ambiental (peso de 30%) </t>
  </si>
  <si>
    <t>Setores econômicos com risco médio ou alto  (peso de 50%)</t>
  </si>
  <si>
    <t xml:space="preserve">Apenas operações acima de um certo patamar financeiro – inclusive Project Finance 
 (peso de 20%) </t>
  </si>
  <si>
    <t>* consultar a metodologia para atribuição de notas</t>
  </si>
  <si>
    <t>Semestral ou menor</t>
  </si>
  <si>
    <t>Anual</t>
  </si>
  <si>
    <t>Bienal</t>
  </si>
  <si>
    <t>Apenas quando tem conhecimento de novo fato relevante</t>
  </si>
  <si>
    <t>Não adota</t>
  </si>
  <si>
    <t>(nota de 0 a 100</t>
  </si>
  <si>
    <r>
      <rPr>
        <sz val="12"/>
        <color rgb="FF000000"/>
        <rFont val="Calibri"/>
        <family val="2"/>
      </rPr>
      <t xml:space="preserve">No doc Manual de Investimentos Responsáveis, p. 17, consta: "As práticas relacionadas à aquisição e monitoramento de aquisição de ativos, descritas neste Manual, são aplicadas a todos os ativos da BRAM. A área de análise realiza </t>
    </r>
    <r>
      <rPr>
        <b/>
        <sz val="12"/>
        <rFont val="Calibri"/>
        <family val="2"/>
      </rPr>
      <t xml:space="preserve">continuamente o monitoramento da performance ESG dos ativos </t>
    </r>
    <r>
      <rPr>
        <b/>
        <sz val="12"/>
        <color rgb="FF000000"/>
        <rFont val="Calibri"/>
        <family val="2"/>
      </rPr>
      <t>e,</t>
    </r>
    <r>
      <rPr>
        <sz val="12"/>
        <color rgb="FF000000"/>
        <rFont val="Calibri"/>
        <family val="2"/>
      </rPr>
      <t xml:space="preserve"> caso identifique algum fator relevante no monitoramento, a área de análise leva a questão para discussão em comissão interna." </t>
    </r>
    <r>
      <rPr>
        <b/>
        <sz val="12"/>
        <color theme="9" tint="-0.249977111117893"/>
        <rFont val="Calibri"/>
        <family val="2"/>
      </rPr>
      <t>Qual a frequência?</t>
    </r>
  </si>
  <si>
    <t>Abrangência</t>
  </si>
  <si>
    <t>AÇÃO ADOTADA</t>
  </si>
  <si>
    <t>Todos os setores econômicos sujeitos a licenciamento ambiental - até 10 pontos</t>
  </si>
  <si>
    <t>Apenas setores econômicos com maior risco socioambiental  - até 7 pontos</t>
  </si>
  <si>
    <t>Apenas operações ou clientes acima de certo patamar financeiro (nesse caso, indicar o percentual dentre os valores destinados a empresas de setores sujeitos a licenciamento) - até 5 pontos</t>
  </si>
  <si>
    <t>Não adota - 0 pontos</t>
  </si>
  <si>
    <t>Consideração do grau de risco nas condições (taxas ou prazos) do título</t>
  </si>
  <si>
    <r>
      <t xml:space="preserve">No parecer da Sitawi acerca do Framework de Finanças Sustentáveis, pg. 9, consta a informação de que o banco considera na formulação de rating de risco socioambiental: "análises à luz de projetos dos Padrões de Desempenho da International Finance Corporation (IFC) e das Diretrizes de Saúde, Segurança e Meio Ambiente do Banco Mundial, incluindo temas como recursos naturais, impacto sobre a biodiversidade, resíduos sólidos, efluentes líquidos e emissões atmosféricas, comunidades do entorno, entre outros aspectos."  </t>
    </r>
    <r>
      <rPr>
        <sz val="12"/>
        <color theme="9" tint="-0.249977111117893"/>
        <rFont val="Calibri"/>
        <family val="2"/>
        <scheme val="minor"/>
      </rPr>
      <t>Para que universo de operações exatamente existe esse rating ESG?</t>
    </r>
  </si>
  <si>
    <t xml:space="preserve">Plano de ação ou outro compromisso  com prazos e metas claros para operações da própria empresa investida – 12% </t>
  </si>
  <si>
    <t>Não há informação disponível</t>
  </si>
  <si>
    <t xml:space="preserve">Plano de ação ou outro compromisso  com prazos e metas claros para cadeia de valor da empresa investida – 18% </t>
  </si>
  <si>
    <t xml:space="preserve">Transparência quanto ao voto em matérias ASG (presença + teor do voto) – 10%  </t>
  </si>
  <si>
    <t>No Relatório, pg. 155, consta: "Internamente, nossa Norma de Investimentos Responsáveis contém diretrizes sobre a inclusão de questões ASG na análise e gestão de ativos, engajamento das empresas investidas, relacionamento com partes interessadas, exercício do direito de voto e compromisso com a transparência e a prestação de contas. O engajamento com as empresas investidas sobre tópicos ambientais e de governança é de responsabilidade dos analistas e gestores."; pg. 157, consta participação em assembleias por setor, porém não esclarece nem matéria nem sentido do voto.</t>
  </si>
  <si>
    <t xml:space="preserve">Proposições em matéria ASG em Assembleias-gerais – 15% </t>
  </si>
  <si>
    <t>No Relatório, pg. 157, apenas menciona a participação em assembleias por setor, nada consta quanto a proposições.</t>
  </si>
  <si>
    <t xml:space="preserve">Engajamento individual (Diretoria, Conselho de Administração, Depto. de Sustentabilidade) – 10% </t>
  </si>
  <si>
    <r>
      <t xml:space="preserve">No Manual de Investimentos, pg. 15, consta, sem especificar universo: "Individuais: reuniões coordenadas pela BRAM e podem contar com a participação de analistas e outros profissionais da área de investimentos da BRAM, de acordo com a relevância do tema e a governança da BRAM." </t>
    </r>
    <r>
      <rPr>
        <sz val="12"/>
        <color rgb="FF70AD47"/>
        <rFont val="Calibri"/>
        <family val="2"/>
      </rPr>
      <t>Quais são os critérios para definir a relevância do tema?</t>
    </r>
  </si>
  <si>
    <t xml:space="preserve">Engajamento coletivo com outros investidores – 20% </t>
  </si>
  <si>
    <r>
      <t xml:space="preserve">No Manual de Investimentos, pg. 15, cita, em engajamentos: "Coletivos: as propostas de engajamento coletivo que considerem questões ESG, deverão ser avaliadas na governança da BRAM,. Serão consideradas para aprovação as iniciativas que enderecem questões ligadas a setores e empresas relevantes às carteiras da BRAM e seus clientes, no Brasil e internacionalmente."  (Manual, p.15). Ver exemplo do IPC abaixo. </t>
    </r>
    <r>
      <rPr>
        <sz val="12"/>
        <color rgb="FF70AD47"/>
        <rFont val="Calibri"/>
        <family val="2"/>
      </rPr>
      <t>Quais são os critérios para definir setores e empresas relevantes? Há algum outro além do IPC?</t>
    </r>
  </si>
  <si>
    <r>
      <rPr>
        <sz val="12"/>
        <color rgb="FF000000"/>
        <rFont val="Calibri"/>
        <family val="2"/>
      </rPr>
      <t>Relatório CDP, p</t>
    </r>
    <r>
      <rPr>
        <sz val="12"/>
        <rFont val="Calibri"/>
        <family val="2"/>
      </rPr>
      <t>. 118, C-FS12.1c (Estratégia de engajamento com as empresas investidas com relação ao clima</t>
    </r>
    <r>
      <rPr>
        <sz val="12"/>
        <color rgb="FF000000"/>
        <rFont val="Calibri"/>
        <family val="2"/>
      </rPr>
      <t xml:space="preserve">): Tipo: coleta de informações (compreensão do comportamento das empresas investidas)/ Abrangência: 99,7% </t>
    </r>
  </si>
  <si>
    <t>Nota de 0 a 100</t>
  </si>
  <si>
    <r>
      <rPr>
        <sz val="12"/>
        <color rgb="FF000000"/>
        <rFont val="Calibri"/>
        <family val="2"/>
      </rPr>
      <t xml:space="preserve">Tipo: </t>
    </r>
    <r>
      <rPr>
        <sz val="12"/>
        <rFont val="Calibri"/>
        <family val="2"/>
      </rPr>
      <t xml:space="preserve">Engajamento colaborativo com outros investidores ou instituições </t>
    </r>
    <r>
      <rPr>
        <sz val="12"/>
        <color rgb="FF000000"/>
        <rFont val="Calibri"/>
        <family val="2"/>
      </rPr>
      <t>(2,2% das empresas investidas); Resultados obtidos: "In 2020, BRAM became a member of Investors for the Climate (IPC, in Portuguese), an initiative by SITAWI Finanças do Bem and supported by the Institute for Climate and Society (iCS) through its Zero Emissions Economy Program, seeking to engage and train local in‐ vestment professionals to advance the agenda on decarbonizing portfolios.</t>
    </r>
  </si>
  <si>
    <t>Existência de indicadores específicos para mensuração de impacto (indicando-se quais são) - até 3,5 pontos</t>
  </si>
  <si>
    <t xml:space="preserve"> 
Percentual no portfólio de investimento - até 5 pontos </t>
  </si>
  <si>
    <t>Serviços de Assessoria Financeira/colocação de títulos no mercado de capitais - até 1,5 pontos</t>
  </si>
  <si>
    <t>Peso por tema</t>
  </si>
  <si>
    <t>Nota ponderada de 0 a 10</t>
  </si>
  <si>
    <t>Mitigação ou adaptação a riscos climáticos físicos crônicos</t>
  </si>
  <si>
    <t>Mitigação ou adaptação a riscos climáticos físicos agudos</t>
  </si>
  <si>
    <t>Matriz energética de baixo carbono</t>
  </si>
  <si>
    <t>Biodiversidade terrestre (mitigação de riscos)</t>
  </si>
  <si>
    <t>Biodiversidade terrestre (restauração)</t>
  </si>
  <si>
    <t>Mitigação de riscos de poluição água doce</t>
  </si>
  <si>
    <t>Descontaminação de água doce</t>
  </si>
  <si>
    <t>Mitigação de riscos de poluição marítima</t>
  </si>
  <si>
    <t>Restauração de ecossistemas marinhos</t>
  </si>
  <si>
    <t>Mitigação de riscos de poluição do solo</t>
  </si>
  <si>
    <t>Descontaminação do solo</t>
  </si>
  <si>
    <t>Uso eficiente do solo</t>
  </si>
  <si>
    <t>Mitigação de riscos de poluição atmosférica</t>
  </si>
  <si>
    <t>Uso eficiente de matéria-prima</t>
  </si>
  <si>
    <t>Gestão adequada de resíduos sólidos (prevenção poluição)</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</si>
  <si>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</si>
  <si>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</si>
  <si>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</si>
  <si>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</si>
  <si>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</si>
  <si>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Mitigação de riscos ou criação de oportunidades p/ comunidades tradicionais</t>
  </si>
  <si>
    <t>Saúde e segurança de comunidade local</t>
  </si>
  <si>
    <t>Saúde e segurança do consumidor</t>
  </si>
  <si>
    <t>Desenvolvimento local/ apoio a MPMEs</t>
  </si>
  <si>
    <t>Promoção da equidade de gênero</t>
  </si>
  <si>
    <t>Promoção da equidade étnica</t>
  </si>
  <si>
    <t>Integração de pessoas com deficiência</t>
  </si>
  <si>
    <t>Proteção do patrimônio cultural</t>
  </si>
  <si>
    <t xml:space="preserve">Total </t>
  </si>
  <si>
    <r>
      <rPr>
        <sz val="12"/>
        <color rgb="FF000000"/>
        <rFont val="Calibri"/>
        <family val="2"/>
      </rPr>
      <t>Sustainable Bond (</t>
    </r>
    <r>
      <rPr>
        <sz val="12"/>
        <color rgb="FFFF0000"/>
        <rFont val="Calibri"/>
        <family val="2"/>
      </rPr>
      <t>valor US$ 500 milhões captado</t>
    </r>
    <r>
      <rPr>
        <sz val="12"/>
        <color rgb="FF000000"/>
        <rFont val="Calibri"/>
        <family val="2"/>
      </rPr>
      <t xml:space="preserve">) - Seguiu o escopo do Framework de Finanças Sustentáveis do Bradesco (Escopo Energia Renovável; Transporte Renovável; Tratamento de água e esgoto; Inclusão Digital; Eficiencia Energética; Culturas Sustentáveis; Controle da Poluição; Inclusão Financeira) </t>
    </r>
  </si>
  <si>
    <t>Patrimônio Líquido Fundos ASG: R$ 920 MM (P.158) - Porém não há menção ao tema específico financiado (investido)</t>
  </si>
  <si>
    <t>Percentual no portfólio</t>
  </si>
  <si>
    <t xml:space="preserve">Categoria da atividade financiada/segurada </t>
  </si>
  <si>
    <t>Percentual alto (mais de 40%) no portfólio</t>
  </si>
  <si>
    <t xml:space="preserve">Percentual médio (mais de 20 e até 40%) no portfólio </t>
  </si>
  <si>
    <t>Percentual baixo (0 a 20%) no portfólio</t>
  </si>
  <si>
    <t>Ausente no portfólio</t>
  </si>
  <si>
    <t xml:space="preserve">Setores econômicos de alto risco </t>
  </si>
  <si>
    <t xml:space="preserve">Setores econômicos de risco médio </t>
  </si>
  <si>
    <t>Setores econômicos de risco baixo ou nenhum</t>
  </si>
  <si>
    <t>Dados retirados do Relatório Integrado (p. 195-196)</t>
  </si>
  <si>
    <t>Setor</t>
  </si>
  <si>
    <t xml:space="preserve">Carteira de Crédito Renda Fixa (R$ bilhões) </t>
  </si>
  <si>
    <t>Porcentagem (%)</t>
  </si>
  <si>
    <t>Posição em Renda Variável (R$ bilhões)</t>
  </si>
  <si>
    <t>Porcentagem Total</t>
  </si>
  <si>
    <t>Risco</t>
  </si>
  <si>
    <t>Energia elétrica</t>
  </si>
  <si>
    <t>Médio</t>
  </si>
  <si>
    <t>Armazenamento</t>
  </si>
  <si>
    <t>-</t>
  </si>
  <si>
    <t>Baixo</t>
  </si>
  <si>
    <t>Transporte terrestre</t>
  </si>
  <si>
    <t>Alto</t>
  </si>
  <si>
    <t>Tratamento e distribuição de água</t>
  </si>
  <si>
    <t>Derivados de petróleo</t>
  </si>
  <si>
    <t>Farmacêuticos e cosméticos</t>
  </si>
  <si>
    <t>Comércio varejista</t>
  </si>
  <si>
    <t>Atividades imobiliárias</t>
  </si>
  <si>
    <t>Produtos químicos</t>
  </si>
  <si>
    <t>Comércio por atacado</t>
  </si>
  <si>
    <t>Serviços de Saúde</t>
  </si>
  <si>
    <t>Alimentos</t>
  </si>
  <si>
    <t>Serviços de arquitetura</t>
  </si>
  <si>
    <t>Seguros e Planos de Saúde</t>
  </si>
  <si>
    <t>Metalurgia e siderurgia</t>
  </si>
  <si>
    <t>Bebidas</t>
  </si>
  <si>
    <t>Papel e Celulose</t>
  </si>
  <si>
    <t>Demais setores</t>
  </si>
  <si>
    <t>Categoria da empresa financiada e de sua cadeia de produção</t>
  </si>
  <si>
    <t>Ausente (informação apenas sobre a sede no caso de empresas com múltiplos estabelecimentos) - 0 pontos</t>
  </si>
  <si>
    <t>PESO</t>
  </si>
  <si>
    <t>Alto risco</t>
  </si>
  <si>
    <t>Risco médio</t>
  </si>
  <si>
    <t>Risco baixo ou nenhum risco</t>
  </si>
  <si>
    <t>Não há informação sobre grau de conhecimento acerca de localização de atividades investidas, muito menos sua cadeia de valor.</t>
  </si>
  <si>
    <t>Percentual de empresas no portfólio</t>
  </si>
  <si>
    <t>Percentual baixo (até 20%) no portfólio</t>
  </si>
  <si>
    <t>PESOS</t>
  </si>
  <si>
    <t xml:space="preserve">Alto risco – peso 20% </t>
  </si>
  <si>
    <t>No Manual de investimentos responsáveis, pg. 6, constam os dados: Rating ESG (20% a 39%) = 14%.</t>
  </si>
  <si>
    <t xml:space="preserve">Risco médio – peso 10% </t>
  </si>
  <si>
    <t>No Manual de investimentos responsáveis, pg. 6, constam os dados: Rating ESG (40 a 59%) = 52%/ Rating ESG (60 a 79%) = 31%.</t>
  </si>
  <si>
    <t xml:space="preserve">Risco baixo ou nenhum – peso 5% </t>
  </si>
  <si>
    <t>No Manual de investimentos responsáveis, pg. 6, constam os dados: Rating ESG (80% a 100%) = 3%.</t>
  </si>
  <si>
    <t>Não avaliadas (dentre os setores sujeitos a licenciamento ambiental) – peso 25%</t>
  </si>
  <si>
    <t>No Relatório Integrado, pg. 153, consta o dado de que 99,8% dos ativos passaram por análise ASG.</t>
  </si>
  <si>
    <t xml:space="preserve">Impacto positivo – peso 10% </t>
  </si>
  <si>
    <t xml:space="preserve">Não há informações disponíveis. </t>
  </si>
  <si>
    <t xml:space="preserve">Impactos da cadeia de produção irrelevantes – peso 5% </t>
  </si>
  <si>
    <t xml:space="preserve">Impactos da cadeia de produção médios e grau de suficiência do monitoramento – peso 10% </t>
  </si>
  <si>
    <t xml:space="preserve">Impactos da cadeia de produção altos e suficiência do monitoramento – peso 15% </t>
  </si>
  <si>
    <t>(Nota 0 a 100)</t>
  </si>
  <si>
    <t>Rating ESG: Diretrizes GRI; Questionário B3; SASB; TCFD; CDP etc. Não há clareza de critérios como cumprimento legal e desempenho em matéria socioambiental + setor + local</t>
  </si>
  <si>
    <t>Integração de fatores ASG – um critério</t>
  </si>
  <si>
    <t>Integração de fatores ASG – 2 a 4 critérios (cf tabela 1)</t>
  </si>
  <si>
    <t>Integração de 5 ou mais critério</t>
  </si>
  <si>
    <t>Impacto positivo baixo</t>
  </si>
  <si>
    <t>Impacto positivo médio</t>
  </si>
  <si>
    <t>Impacto positivo alto</t>
  </si>
  <si>
    <t>Não há informações detalhadas sobre produtos financeiros com essas características</t>
  </si>
  <si>
    <t>(nota de 0 a 100)</t>
  </si>
  <si>
    <t>NOTAS</t>
  </si>
  <si>
    <t>SITUAÇÃO NA IF</t>
  </si>
  <si>
    <t>Deficiente – 0 ou 1 ponto</t>
  </si>
  <si>
    <t>Médio – 2 a 6 pontos</t>
  </si>
  <si>
    <t>Bom/ótimo – 7 a 10 pontos</t>
  </si>
  <si>
    <t>Tema tratado em Diretoria de área-fim</t>
  </si>
  <si>
    <t>PRI (p. 35) - "BRAM's CEO holds the primary decision-making responsibility regarding ESG initiatives. Also, the CIO and the Head of Equity and Credit Research are in charge of the responsible investment strategies. Moreover, BRAM has a dedicated ESGM analyst. In addition, BRAM is one of the members of the Sustainability Comission of Bradesco. This Comission reports to the Sustainability Committee, which counts with Board members of the bank."</t>
  </si>
  <si>
    <t>Participação feminina na Diretoria</t>
  </si>
  <si>
    <t>0,02/0,15 (razão mulher/homem Diretoria + Conselho de Admin.)</t>
  </si>
  <si>
    <t>Participação negra na Diretoria</t>
  </si>
  <si>
    <t>0,008/0,122 (razão raça negra/branca Diretoria + Conselho de Admin.)</t>
  </si>
  <si>
    <t>Dimensão da área de Sustentabilidade (proporcionalidade em relação ao quadro de empregados da área de risco)</t>
  </si>
  <si>
    <t>Não há informações</t>
  </si>
  <si>
    <t>Dimensão da área de Sustentabilidade (proporcionalidade em relação ao quadro de empregados das áreas de negócios)</t>
  </si>
  <si>
    <t>Treinamentos em sustentabilidade para áreas-fim (média por empregado)</t>
  </si>
  <si>
    <t>95% de participação dos funcionários dos times Comercial, Produtos, Gestão de Ativos e Análise de Investimentos em Sustentabilidade / Média de horas gastas por funcionário em treinamentos em geral (43,91h) - não há informações sobre duração dos treinamentos em sustentabiliade. (Relatório, p.161)</t>
  </si>
  <si>
    <t>Integração de fatores de sustentabilidade na remuneração da Diretoria</t>
  </si>
  <si>
    <t xml:space="preserve">PRI (p. 37):  Questão SG 08.1a RI in objectives, appraisal and/or reward. Respostas negativas </t>
  </si>
  <si>
    <t>Integração de fatores de sustentabilidade na remuneração de gerentes</t>
  </si>
  <si>
    <r>
      <t xml:space="preserve">PRI (p. 37):  Questão SG 08.1a RI in objectives, appraisal and/or reward. Resposta: Variable pay linked to responsible investment performance.                         </t>
    </r>
    <r>
      <rPr>
        <sz val="12"/>
        <color theme="9" tint="-0.249977111117893"/>
        <rFont val="Calibri"/>
        <family val="2"/>
        <scheme val="minor"/>
      </rPr>
      <t>Qual o percentual?</t>
    </r>
  </si>
  <si>
    <r>
      <t xml:space="preserve">Frequência de atualização de Políticas, Planos e Manuais de Procedimentos e abrangência do mapeamento de </t>
    </r>
    <r>
      <rPr>
        <i/>
        <sz val="12"/>
        <color theme="1"/>
        <rFont val="Calibri"/>
        <family val="2"/>
        <scheme val="minor"/>
      </rPr>
      <t>stakeholders</t>
    </r>
  </si>
  <si>
    <t>PRI (p. 32): "Indicate if and how frequently your organisation sets and reviews objectives for its responsible investment activities." Resposta: "annually"</t>
  </si>
  <si>
    <t>Canal específico para recebimento de reclamações quanto a impactos socioambientais de empreendimentos investidos</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</si>
  <si>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</si>
  <si>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</si>
  <si>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</si>
  <si>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</si>
  <si>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</si>
  <si>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</si>
  <si>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ACP em matéria trabalhista</t>
  </si>
  <si>
    <t>Ministério Público Federal (inquéritos civis, TACs e ACPs)</t>
  </si>
  <si>
    <t>enquadra-se aqui</t>
  </si>
  <si>
    <t>Ministério Público Estadual (inquéritos civis, TACs e ACPs)</t>
  </si>
  <si>
    <t>Banco Central do Brasil, CVM, SUSEP e PREVIC</t>
  </si>
  <si>
    <t>melhor do que a média no BC e pior do que a média na CVM</t>
  </si>
  <si>
    <t>Consumidor.gov</t>
  </si>
  <si>
    <t>pior do que a média em todos os quesitos</t>
  </si>
  <si>
    <t>SINDEC (base de dados dos PROCONs)</t>
  </si>
  <si>
    <t>pior do que a média</t>
  </si>
  <si>
    <t>Imprensa tradicional</t>
  </si>
  <si>
    <t>ONGs socioambientais e canal para recebimento de denúncias da SIS no que diz respeito ao descumprimento de Políticas e compromissos voluntários</t>
  </si>
  <si>
    <t>(nota de 0 a 100, de modo que a nota é diretamente proporcional ao número de controvérsias)</t>
  </si>
  <si>
    <t>Informação completa (georreferenciada ou microbacia hidrográfica) - 7 pontos</t>
  </si>
  <si>
    <t>Município/bioma - 3 pontos</t>
  </si>
  <si>
    <t>(Nota de 0 a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</si>
</sst>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2"/>
      <color theme="1"/>
      <name val="Calibri"/>
      <family val="2"/>
      <scheme val="minor"/>
    </font>
    <font>
      <b/>
      <sz val="12"/>
      <color theme="0"/>
      <name val="Calibri"/>
      <family val="2"/>
      <scheme val="minor"/>
    </font>
    <font>
      <sz val="16"/>
      <color rgb="FFFF0000"/>
      <name val="Calibri"/>
      <family val="2"/>
      <scheme val="minor"/>
    </font>
    <font>
      <sz val="14"/>
      <color theme="1"/>
      <name val="Calibri"/>
      <family val="2"/>
      <scheme val="minor"/>
    </font>
    <font>
      <sz val="12"/>
      <color theme="1" tint="4.9989318521683403E-2"/>
      <name val="Calibri"/>
      <family val="2"/>
      <scheme val="minor"/>
    </font>
    <font>
      <sz val="12"/>
      <color theme="5" tint="0.79998168889431442"/>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sz val="12"/>
      <color rgb="FF000000"/>
      <name val="Calibri"/>
      <family val="2"/>
    </font>
    <font>
      <sz val="12"/>
      <color rgb="FFFF0000"/>
      <name val="Calibri"/>
      <family val="2"/>
    </font>
    <font>
      <sz val="12"/>
      <color theme="1"/>
      <name val="Calibri"/>
      <family val="2"/>
    </font>
    <font>
      <sz val="11"/>
      <color rgb="FFFF0000"/>
      <name val="Calibri"/>
      <family val="2"/>
      <scheme val="minor"/>
    </font>
    <font>
      <sz val="10"/>
      <color rgb="FFFF0000"/>
      <name val="Calibri"/>
      <family val="2"/>
      <scheme val="minor"/>
    </font>
    <font>
      <i/>
      <sz val="12"/>
      <color theme="1"/>
      <name val="Calibri"/>
      <family val="2"/>
      <scheme val="minor"/>
    </font>
    <font>
      <i/>
      <sz val="12"/>
      <color rgb="FF000000"/>
      <name val="Calibri"/>
      <family val="2"/>
    </font>
    <font>
      <sz val="12"/>
      <color rgb="FF70AD47"/>
      <name val="Calibri"/>
      <family val="2"/>
    </font>
    <font>
      <b/>
      <sz val="12"/>
      <color theme="9" tint="-0.249977111117893"/>
      <name val="Calibri"/>
      <family val="2"/>
    </font>
    <font>
      <sz val="12"/>
      <name val="Calibri"/>
      <family val="2"/>
    </font>
    <font>
      <b/>
      <sz val="12"/>
      <name val="Calibri"/>
      <family val="2"/>
    </font>
    <font>
      <b/>
      <sz val="12"/>
      <color rgb="FF000000"/>
      <name val="Calibri"/>
      <family val="2"/>
    </font>
    <font>
      <sz val="12"/>
      <color theme="9" tint="-0.249977111117893"/>
      <name val="Calibri"/>
      <family val="2"/>
      <scheme val="minor"/>
    </font>
    <font>
      <sz val="11"/>
      <color rgb="FF444444"/>
      <name val="Calibri"/>
      <family val="2"/>
      <charset val="1"/>
    </font>
    <font>
      <sz val="11"/>
      <color rgb="FF444444"/>
      <name val="Calibri"/>
      <family val="2"/>
    </font>
    <font>
      <b/>
      <sz val="12"/>
      <color rgb="FFFF0000"/>
      <name val="Calibri"/>
      <family val="2"/>
    </font>
    <font>
      <b/>
      <sz val="12"/>
      <color rgb="FFFF0000"/>
      <name val="Calibri"/>
      <family val="2"/>
      <scheme val="minor"/>
    </font>
  </fonts>
  <fills count="33">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2584A"/>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59999389629810485"/>
        <bgColor indexed="64"/>
      </patternFill>
    </fill>
    <fill>
      <patternFill patternType="solid">
        <fgColor rgb="FFD9D9D9"/>
        <bgColor rgb="FF000000"/>
      </patternFill>
    </fill>
    <fill>
      <patternFill patternType="solid">
        <fgColor rgb="FFF2F2F2"/>
        <bgColor indexed="64"/>
      </patternFill>
    </fill>
    <fill>
      <patternFill patternType="solid">
        <fgColor rgb="FFD9D9D9"/>
        <bgColor indexed="64"/>
      </patternFill>
    </fill>
    <fill>
      <patternFill patternType="solid">
        <fgColor rgb="FFF2F2F2"/>
        <bgColor rgb="FF000000"/>
      </patternFill>
    </fill>
    <fill>
      <patternFill patternType="solid">
        <fgColor rgb="FF8EA9DB"/>
        <bgColor indexed="64"/>
      </patternFill>
    </fill>
    <fill>
      <patternFill patternType="solid">
        <fgColor rgb="FFFCE4D6"/>
        <bgColor indexed="64"/>
      </patternFill>
    </fill>
    <fill>
      <patternFill patternType="solid">
        <fgColor rgb="FFF8CBAD"/>
        <bgColor indexed="64"/>
      </patternFill>
    </fill>
    <fill>
      <patternFill patternType="solid">
        <fgColor rgb="FFD0CECE"/>
        <bgColor rgb="FF000000"/>
      </patternFill>
    </fill>
    <fill>
      <patternFill patternType="solid">
        <fgColor rgb="FFD9E1F2"/>
        <bgColor rgb="FF000000"/>
      </patternFill>
    </fill>
    <fill>
      <patternFill patternType="solid">
        <fgColor rgb="FFFF0000"/>
        <bgColor rgb="FF000000"/>
      </patternFill>
    </fill>
    <fill>
      <patternFill patternType="solid">
        <fgColor rgb="FFC6E0B4"/>
        <bgColor rgb="FF000000"/>
      </patternFill>
    </fill>
    <fill>
      <patternFill patternType="solid">
        <fgColor rgb="FFFFF2CC"/>
        <bgColor indexed="64"/>
      </patternFill>
    </fill>
    <fill>
      <patternFill patternType="solid">
        <fgColor rgb="FFA9D08E"/>
        <bgColor indexed="64"/>
      </patternFill>
    </fill>
    <fill>
      <patternFill patternType="solid">
        <fgColor rgb="FFE2EFDA"/>
        <bgColor rgb="FF000000"/>
      </patternFill>
    </fill>
  </fills>
  <borders count="44">
    <border>
      <left/>
      <right/>
      <top/>
      <bottom/>
      <diagonal/>
    </border>
    <border>
      <left style="thick">
        <color indexed="64"/>
      </left>
      <right/>
      <top/>
      <bottom/>
      <diagonal/>
    </border>
    <border>
      <left/>
      <right/>
      <top style="thick">
        <color indexed="64"/>
      </top>
      <bottom/>
      <diagonal/>
    </border>
    <border>
      <left style="thick">
        <color indexed="64"/>
      </left>
      <right/>
      <top style="thick">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right/>
      <top style="dashed">
        <color rgb="FF000000"/>
      </top>
      <bottom/>
      <diagonal/>
    </border>
    <border>
      <left/>
      <right style="dashed">
        <color rgb="FF000000"/>
      </right>
      <top style="dashed">
        <color rgb="FF000000"/>
      </top>
      <bottom/>
      <diagonal/>
    </border>
    <border>
      <left/>
      <right style="dashed">
        <color rgb="FF000000"/>
      </right>
      <top/>
      <bottom/>
      <diagonal/>
    </border>
    <border>
      <left/>
      <right/>
      <top/>
      <bottom style="dashed">
        <color rgb="FF000000"/>
      </bottom>
      <diagonal/>
    </border>
    <border>
      <left/>
      <right style="dashed">
        <color rgb="FF000000"/>
      </right>
      <top/>
      <bottom style="dashed">
        <color rgb="FF000000"/>
      </bottom>
      <diagonal/>
    </border>
    <border>
      <left style="dashed">
        <color rgb="FF000000"/>
      </left>
      <right/>
      <top style="dashed">
        <color rgb="FF000000"/>
      </top>
      <bottom style="dashed">
        <color rgb="FF000000"/>
      </bottom>
      <diagonal/>
    </border>
    <border>
      <left/>
      <right/>
      <top style="dashed">
        <color rgb="FF000000"/>
      </top>
      <bottom style="dashed">
        <color rgb="FF000000"/>
      </bottom>
      <diagonal/>
    </border>
    <border>
      <left/>
      <right style="dashed">
        <color rgb="FF000000"/>
      </right>
      <top style="dashed">
        <color rgb="FF000000"/>
      </top>
      <bottom style="dashed">
        <color rgb="FF000000"/>
      </bottom>
      <diagonal/>
    </border>
    <border>
      <left style="dashed">
        <color rgb="FF000000"/>
      </left>
      <right style="dashed">
        <color rgb="FF000000"/>
      </right>
      <top style="dashed">
        <color rgb="FF000000"/>
      </top>
      <bottom style="dashed">
        <color rgb="FF000000"/>
      </bottom>
      <diagonal/>
    </border>
    <border>
      <left style="dashed">
        <color rgb="FF000000"/>
      </left>
      <right style="dashed">
        <color rgb="FF000000"/>
      </right>
      <top/>
      <bottom style="dashed">
        <color rgb="FF000000"/>
      </bottom>
      <diagonal/>
    </border>
    <border>
      <left style="dotted">
        <color rgb="FF000000"/>
      </left>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right/>
      <top style="dotted">
        <color rgb="FF000000"/>
      </top>
      <bottom style="dotted">
        <color rgb="FF000000"/>
      </bottom>
      <diagonal/>
    </border>
    <border>
      <left/>
      <right style="dotted">
        <color rgb="FF000000"/>
      </right>
      <top style="dotted">
        <color rgb="FF000000"/>
      </top>
      <bottom style="dotted">
        <color rgb="FF000000"/>
      </bottom>
      <diagonal/>
    </border>
    <border>
      <left style="dotted">
        <color rgb="FF000000"/>
      </left>
      <right style="dotted">
        <color rgb="FF000000"/>
      </right>
      <top/>
      <bottom style="dotted">
        <color rgb="FF000000"/>
      </bottom>
      <diagonal/>
    </border>
    <border>
      <left/>
      <right style="dotted">
        <color indexed="64"/>
      </right>
      <top style="dotted">
        <color indexed="64"/>
      </top>
      <bottom style="dotted">
        <color indexed="64"/>
      </bottom>
      <diagonal/>
    </border>
    <border>
      <left style="hair">
        <color indexed="64"/>
      </left>
      <right/>
      <top/>
      <bottom style="hair">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top/>
      <bottom style="dotted">
        <color rgb="FF000000"/>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ashed">
        <color rgb="FF000000"/>
      </bottom>
      <diagonal/>
    </border>
    <border>
      <left/>
      <right style="dotted">
        <color indexed="64"/>
      </right>
      <top style="dotted">
        <color indexed="64"/>
      </top>
      <bottom style="dashed">
        <color rgb="FF000000"/>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style="hair">
        <color indexed="64"/>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dotted">
        <color rgb="FF000000"/>
      </left>
      <right/>
      <top style="dotted">
        <color rgb="FF000000"/>
      </top>
      <bottom/>
      <diagonal/>
    </border>
    <border>
      <left/>
      <right/>
      <top style="dotted">
        <color rgb="FF000000"/>
      </top>
      <bottom/>
      <diagonal/>
    </border>
  </borders>
  <cellStyleXfs count="2">
    <xf numFmtId="0" fontId="0" fillId="0" borderId="0"/>
    <xf numFmtId="9" fontId="7" fillId="0" borderId="0" applyFont="0" applyFill="0" applyBorder="0" applyAlignment="0" applyProtection="0"/>
  </cellStyleXfs>
  <cellXfs count="281">
    <xf numFmtId="0" fontId="0" fillId="0" borderId="0" xfId="0"/>
    <xf numFmtId="0" fontId="0" fillId="0" borderId="0" xfId="0" applyAlignment="1">
      <alignment horizontal="center"/>
    </xf>
    <xf numFmtId="0" fontId="0" fillId="6" borderId="0" xfId="0" applyFill="1" applyAlignment="1">
      <alignment horizontal="center"/>
    </xf>
    <xf numFmtId="0" fontId="0" fillId="2" borderId="0" xfId="0" applyFill="1" applyAlignment="1">
      <alignment horizontal="center"/>
    </xf>
    <xf numFmtId="0" fontId="0" fillId="4" borderId="2" xfId="0" applyFill="1" applyBorder="1" applyAlignment="1">
      <alignment horizontal="center" vertical="center" wrapText="1"/>
    </xf>
    <xf numFmtId="0" fontId="0" fillId="2" borderId="2" xfId="0" applyFill="1" applyBorder="1" applyAlignment="1">
      <alignment horizontal="center" vertical="center"/>
    </xf>
    <xf numFmtId="0" fontId="0" fillId="4" borderId="3" xfId="0" applyFill="1" applyBorder="1" applyAlignment="1">
      <alignment horizontal="center" vertical="center" wrapText="1"/>
    </xf>
    <xf numFmtId="9" fontId="0" fillId="5" borderId="1" xfId="0" applyNumberFormat="1" applyFill="1" applyBorder="1" applyAlignment="1">
      <alignment horizontal="center" vertical="center" wrapText="1"/>
    </xf>
    <xf numFmtId="9" fontId="0" fillId="5" borderId="0" xfId="0" applyNumberFormat="1" applyFill="1" applyAlignment="1">
      <alignment horizontal="center" vertical="center"/>
    </xf>
    <xf numFmtId="9" fontId="0" fillId="5" borderId="0" xfId="0" applyNumberFormat="1" applyFill="1" applyAlignment="1">
      <alignment horizontal="center" vertical="center" wrapText="1"/>
    </xf>
    <xf numFmtId="0" fontId="0" fillId="4" borderId="4" xfId="0" applyFill="1" applyBorder="1" applyAlignment="1">
      <alignment horizontal="center"/>
    </xf>
    <xf numFmtId="0" fontId="2" fillId="0" borderId="0" xfId="0" applyFont="1" applyAlignment="1">
      <alignment horizontal="center" vertical="center"/>
    </xf>
    <xf numFmtId="0" fontId="0" fillId="2" borderId="0" xfId="0" applyFill="1" applyAlignment="1">
      <alignment horizontal="center" vertical="center" wrapText="1"/>
    </xf>
    <xf numFmtId="0" fontId="1" fillId="2" borderId="0" xfId="0" applyFont="1" applyFill="1" applyAlignment="1">
      <alignment horizontal="center"/>
    </xf>
    <xf numFmtId="0" fontId="0" fillId="7" borderId="0" xfId="0" applyFill="1" applyAlignment="1">
      <alignment horizontal="center"/>
    </xf>
    <xf numFmtId="9" fontId="4" fillId="5" borderId="0" xfId="0" applyNumberFormat="1" applyFont="1" applyFill="1" applyAlignment="1">
      <alignment horizontal="center" vertical="center"/>
    </xf>
    <xf numFmtId="0" fontId="0" fillId="9" borderId="4" xfId="0" applyFill="1" applyBorder="1" applyAlignment="1">
      <alignment horizontal="center" wrapText="1"/>
    </xf>
    <xf numFmtId="9" fontId="0" fillId="5" borderId="0" xfId="0" applyNumberFormat="1" applyFill="1" applyAlignment="1">
      <alignment horizont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8" borderId="4" xfId="0" applyFill="1" applyBorder="1" applyAlignment="1">
      <alignment horizontal="center" wrapText="1"/>
    </xf>
    <xf numFmtId="9" fontId="4" fillId="5" borderId="0" xfId="0" applyNumberFormat="1" applyFont="1" applyFill="1" applyAlignment="1">
      <alignment horizontal="center"/>
    </xf>
    <xf numFmtId="0" fontId="0" fillId="9" borderId="5" xfId="0" applyFill="1" applyBorder="1" applyAlignment="1">
      <alignment horizontal="center" wrapText="1"/>
    </xf>
    <xf numFmtId="9" fontId="0" fillId="2" borderId="0" xfId="0" applyNumberFormat="1" applyFill="1" applyAlignment="1">
      <alignment horizontal="center" vertical="center"/>
    </xf>
    <xf numFmtId="9" fontId="0" fillId="10" borderId="0" xfId="0" applyNumberFormat="1" applyFill="1" applyAlignment="1">
      <alignment horizontal="center" vertical="center"/>
    </xf>
    <xf numFmtId="0" fontId="0" fillId="2" borderId="0" xfId="0" applyFill="1" applyAlignment="1">
      <alignment horizontal="center" vertical="center"/>
    </xf>
    <xf numFmtId="0" fontId="0" fillId="11" borderId="0" xfId="0" applyFill="1" applyAlignment="1">
      <alignment horizontal="center" vertical="center"/>
    </xf>
    <xf numFmtId="0" fontId="0" fillId="0" borderId="0" xfId="0" applyAlignment="1">
      <alignment horizontal="center" vertical="center"/>
    </xf>
    <xf numFmtId="0" fontId="0" fillId="4" borderId="0" xfId="0" applyFill="1" applyAlignment="1">
      <alignment horizontal="center" vertical="center"/>
    </xf>
    <xf numFmtId="9" fontId="0" fillId="11" borderId="0" xfId="0" applyNumberFormat="1" applyFill="1" applyAlignment="1">
      <alignment horizontal="center" vertical="center"/>
    </xf>
    <xf numFmtId="10" fontId="0" fillId="11" borderId="0" xfId="0" applyNumberFormat="1" applyFill="1" applyAlignment="1">
      <alignment horizontal="center" vertical="center"/>
    </xf>
    <xf numFmtId="9" fontId="0" fillId="11" borderId="0" xfId="0" applyNumberFormat="1" applyFill="1" applyAlignment="1">
      <alignment horizontal="center" vertical="center" wrapText="1"/>
    </xf>
    <xf numFmtId="0" fontId="0" fillId="11" borderId="0" xfId="0" applyFill="1" applyAlignment="1">
      <alignment horizontal="center" vertical="center" wrapText="1"/>
    </xf>
    <xf numFmtId="9" fontId="0" fillId="0" borderId="0" xfId="0" applyNumberFormat="1" applyAlignment="1">
      <alignment horizontal="center" vertical="center"/>
    </xf>
    <xf numFmtId="0" fontId="0" fillId="6" borderId="0" xfId="0" applyFill="1" applyAlignment="1">
      <alignment horizontal="center" vertical="center"/>
    </xf>
    <xf numFmtId="0" fontId="0" fillId="4" borderId="4" xfId="0" applyFill="1" applyBorder="1" applyAlignment="1">
      <alignment horizontal="center" vertical="center"/>
    </xf>
    <xf numFmtId="0" fontId="0" fillId="9" borderId="4" xfId="0" applyFill="1" applyBorder="1" applyAlignment="1">
      <alignment horizontal="center" vertical="center"/>
    </xf>
    <xf numFmtId="0" fontId="0" fillId="8" borderId="4" xfId="0" applyFill="1" applyBorder="1" applyAlignment="1">
      <alignment horizontal="center" vertical="center"/>
    </xf>
    <xf numFmtId="0" fontId="0" fillId="4" borderId="4" xfId="0" applyFill="1" applyBorder="1" applyAlignment="1">
      <alignment horizontal="center" vertical="center" wrapText="1"/>
    </xf>
    <xf numFmtId="0" fontId="0" fillId="3" borderId="0" xfId="0" applyFill="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0" fillId="6" borderId="4" xfId="0" applyFill="1" applyBorder="1" applyAlignment="1">
      <alignment horizontal="center" vertical="center"/>
    </xf>
    <xf numFmtId="0" fontId="0" fillId="4" borderId="5" xfId="0" applyFill="1" applyBorder="1" applyAlignment="1">
      <alignment horizontal="center" vertical="center" wrapText="1"/>
    </xf>
    <xf numFmtId="9" fontId="0" fillId="9" borderId="4" xfId="0" applyNumberFormat="1" applyFill="1" applyBorder="1" applyAlignment="1">
      <alignment horizontal="center" vertical="center"/>
    </xf>
    <xf numFmtId="10" fontId="0" fillId="9" borderId="4" xfId="0" applyNumberFormat="1" applyFill="1" applyBorder="1" applyAlignment="1">
      <alignment horizontal="center" vertical="center"/>
    </xf>
    <xf numFmtId="9" fontId="0" fillId="8" borderId="4" xfId="0" applyNumberFormat="1" applyFill="1" applyBorder="1" applyAlignment="1">
      <alignment horizontal="center" vertical="center"/>
    </xf>
    <xf numFmtId="10" fontId="0" fillId="8" borderId="4" xfId="0" applyNumberFormat="1" applyFill="1" applyBorder="1" applyAlignment="1">
      <alignment horizontal="center" vertical="center"/>
    </xf>
    <xf numFmtId="0" fontId="0" fillId="0" borderId="0" xfId="0" applyAlignment="1">
      <alignment horizontal="center" vertical="center" wrapText="1"/>
    </xf>
    <xf numFmtId="0" fontId="5" fillId="4" borderId="0" xfId="0" applyFont="1" applyFill="1" applyAlignment="1">
      <alignment horizontal="center" vertical="center"/>
    </xf>
    <xf numFmtId="9" fontId="0" fillId="15" borderId="4" xfId="0" applyNumberFormat="1" applyFill="1" applyBorder="1" applyAlignment="1">
      <alignment horizontal="center" vertical="center"/>
    </xf>
    <xf numFmtId="0" fontId="0" fillId="15" borderId="4" xfId="0" applyFill="1" applyBorder="1" applyAlignment="1">
      <alignment horizontal="center" vertical="center"/>
    </xf>
    <xf numFmtId="0" fontId="0" fillId="3" borderId="0" xfId="0" applyFill="1" applyAlignment="1">
      <alignment horizontal="center" vertical="center" wrapText="1"/>
    </xf>
    <xf numFmtId="164" fontId="0" fillId="8" borderId="4" xfId="0" applyNumberFormat="1" applyFill="1" applyBorder="1" applyAlignment="1">
      <alignment horizontal="center" vertical="center"/>
    </xf>
    <xf numFmtId="164" fontId="0" fillId="9" borderId="4" xfId="0" applyNumberFormat="1" applyFill="1" applyBorder="1" applyAlignment="1">
      <alignment horizontal="center" vertical="center"/>
    </xf>
    <xf numFmtId="0" fontId="6" fillId="16" borderId="2" xfId="0" applyFont="1" applyFill="1" applyBorder="1" applyAlignment="1">
      <alignment horizontal="center" vertical="center"/>
    </xf>
    <xf numFmtId="0" fontId="6" fillId="16" borderId="0" xfId="0" applyFont="1" applyFill="1" applyAlignment="1">
      <alignment horizontal="center"/>
    </xf>
    <xf numFmtId="0" fontId="6" fillId="17" borderId="4" xfId="0" applyFont="1" applyFill="1" applyBorder="1" applyAlignment="1">
      <alignment horizontal="center"/>
    </xf>
    <xf numFmtId="0" fontId="6" fillId="17" borderId="7" xfId="0" applyFont="1" applyFill="1" applyBorder="1" applyAlignment="1">
      <alignment horizontal="center"/>
    </xf>
    <xf numFmtId="0" fontId="6" fillId="0" borderId="0" xfId="0" applyFont="1" applyAlignment="1">
      <alignment horizontal="center"/>
    </xf>
    <xf numFmtId="0" fontId="0" fillId="12" borderId="0" xfId="0" applyFill="1"/>
    <xf numFmtId="0" fontId="8" fillId="0" borderId="0" xfId="0" applyFont="1" applyAlignment="1">
      <alignment horizontal="center" vertical="center"/>
    </xf>
    <xf numFmtId="0" fontId="0" fillId="4" borderId="0" xfId="0" applyFill="1" applyAlignment="1">
      <alignment horizontal="center"/>
    </xf>
    <xf numFmtId="0" fontId="8" fillId="0" borderId="0" xfId="0" applyFont="1" applyAlignment="1">
      <alignment horizontal="left"/>
    </xf>
    <xf numFmtId="0" fontId="8" fillId="0" borderId="0" xfId="0" applyFont="1" applyAlignment="1">
      <alignment horizontal="center"/>
    </xf>
    <xf numFmtId="0" fontId="0" fillId="4" borderId="8" xfId="0" applyFill="1" applyBorder="1" applyAlignment="1">
      <alignment horizontal="center"/>
    </xf>
    <xf numFmtId="0" fontId="0" fillId="0" borderId="8" xfId="0" applyBorder="1" applyAlignment="1">
      <alignment horizontal="center"/>
    </xf>
    <xf numFmtId="0" fontId="0" fillId="4" borderId="8" xfId="0" applyFill="1" applyBorder="1" applyAlignment="1">
      <alignment horizontal="center" wrapText="1"/>
    </xf>
    <xf numFmtId="0" fontId="0" fillId="3" borderId="0" xfId="0" applyFill="1" applyAlignment="1">
      <alignment horizontal="center"/>
    </xf>
    <xf numFmtId="2" fontId="0" fillId="8" borderId="4" xfId="0" applyNumberFormat="1" applyFill="1" applyBorder="1" applyAlignment="1">
      <alignment horizontal="center" wrapText="1"/>
    </xf>
    <xf numFmtId="2" fontId="0" fillId="9" borderId="4" xfId="0" applyNumberFormat="1" applyFill="1" applyBorder="1" applyAlignment="1">
      <alignment horizontal="center" wrapText="1"/>
    </xf>
    <xf numFmtId="0" fontId="0" fillId="18" borderId="8" xfId="0" applyFill="1" applyBorder="1" applyAlignment="1">
      <alignment horizontal="center" wrapText="1"/>
    </xf>
    <xf numFmtId="0" fontId="0" fillId="18" borderId="8" xfId="0" applyFill="1" applyBorder="1" applyAlignment="1">
      <alignment horizontal="center"/>
    </xf>
    <xf numFmtId="9" fontId="0" fillId="11" borderId="0" xfId="0" applyNumberFormat="1" applyFill="1" applyAlignment="1">
      <alignment horizontal="center"/>
    </xf>
    <xf numFmtId="0" fontId="0" fillId="11" borderId="0" xfId="0" applyFill="1" applyAlignment="1">
      <alignment horizontal="center"/>
    </xf>
    <xf numFmtId="9" fontId="0" fillId="14" borderId="0" xfId="0" applyNumberFormat="1" applyFill="1" applyAlignment="1">
      <alignment horizontal="center"/>
    </xf>
    <xf numFmtId="0" fontId="0" fillId="14" borderId="0" xfId="0" applyFill="1" applyAlignment="1">
      <alignment horizontal="center"/>
    </xf>
    <xf numFmtId="0" fontId="0" fillId="4" borderId="0" xfId="0" applyFill="1" applyAlignment="1">
      <alignment horizontal="center" vertical="center" wrapText="1"/>
    </xf>
    <xf numFmtId="0" fontId="0" fillId="8" borderId="4" xfId="0" applyFill="1" applyBorder="1" applyAlignment="1">
      <alignment horizontal="center" vertical="center" wrapText="1"/>
    </xf>
    <xf numFmtId="0" fontId="0" fillId="9" borderId="4" xfId="0" applyFill="1" applyBorder="1" applyAlignment="1">
      <alignment horizontal="center" vertical="center" wrapText="1"/>
    </xf>
    <xf numFmtId="0" fontId="0" fillId="8" borderId="4" xfId="0" applyFill="1" applyBorder="1" applyAlignment="1">
      <alignment horizontal="left" vertical="center" wrapText="1"/>
    </xf>
    <xf numFmtId="0" fontId="0" fillId="7" borderId="0" xfId="0" applyFill="1" applyAlignment="1">
      <alignment horizontal="center" vertical="center"/>
    </xf>
    <xf numFmtId="1" fontId="0" fillId="4" borderId="3" xfId="0" applyNumberFormat="1" applyFill="1" applyBorder="1" applyAlignment="1">
      <alignment horizontal="center" vertical="center" wrapText="1"/>
    </xf>
    <xf numFmtId="1" fontId="0" fillId="8" borderId="4" xfId="0" applyNumberFormat="1" applyFill="1" applyBorder="1" applyAlignment="1">
      <alignment horizontal="center" wrapText="1"/>
    </xf>
    <xf numFmtId="1" fontId="0" fillId="0" borderId="0" xfId="0" applyNumberFormat="1" applyAlignment="1">
      <alignment horizontal="center"/>
    </xf>
    <xf numFmtId="0" fontId="0" fillId="12" borderId="0" xfId="0" applyFill="1" applyAlignment="1">
      <alignment horizontal="center"/>
    </xf>
    <xf numFmtId="1" fontId="0" fillId="9" borderId="4" xfId="0" applyNumberFormat="1" applyFill="1" applyBorder="1" applyAlignment="1">
      <alignment horizontal="center" wrapText="1"/>
    </xf>
    <xf numFmtId="9" fontId="0" fillId="0" borderId="0" xfId="0" applyNumberFormat="1" applyAlignment="1">
      <alignment horizontal="center" vertical="center" wrapText="1"/>
    </xf>
    <xf numFmtId="9" fontId="0" fillId="5" borderId="1" xfId="1" applyFont="1" applyFill="1" applyBorder="1" applyAlignment="1">
      <alignment horizontal="center" vertical="center" wrapText="1"/>
    </xf>
    <xf numFmtId="9" fontId="0" fillId="0" borderId="4" xfId="0" applyNumberFormat="1" applyBorder="1" applyAlignment="1">
      <alignment horizontal="center" vertical="center"/>
    </xf>
    <xf numFmtId="0" fontId="0" fillId="0" borderId="8" xfId="0" applyBorder="1" applyAlignment="1">
      <alignment horizontal="center" wrapText="1"/>
    </xf>
    <xf numFmtId="0" fontId="0" fillId="12" borderId="0" xfId="0" applyFill="1" applyAlignment="1">
      <alignment horizontal="center" vertical="center" wrapText="1"/>
    </xf>
    <xf numFmtId="0" fontId="0" fillId="12" borderId="0" xfId="0" applyFill="1" applyAlignment="1">
      <alignment horizontal="center" vertical="center"/>
    </xf>
    <xf numFmtId="0" fontId="0" fillId="9" borderId="0" xfId="0" applyFill="1" applyAlignment="1">
      <alignment horizontal="center" vertical="center"/>
    </xf>
    <xf numFmtId="9" fontId="0" fillId="0" borderId="0" xfId="1" applyFont="1" applyAlignment="1">
      <alignment horizontal="center" vertical="center"/>
    </xf>
    <xf numFmtId="0" fontId="0" fillId="8" borderId="0" xfId="0" applyFill="1" applyAlignment="1">
      <alignment horizontal="center" vertical="center"/>
    </xf>
    <xf numFmtId="9" fontId="0" fillId="12" borderId="0" xfId="0" applyNumberFormat="1" applyFill="1" applyAlignment="1">
      <alignment horizontal="center" vertical="center"/>
    </xf>
    <xf numFmtId="0" fontId="0" fillId="0" borderId="0" xfId="0" applyAlignment="1">
      <alignment wrapText="1"/>
    </xf>
    <xf numFmtId="0" fontId="9" fillId="19" borderId="4" xfId="0" applyFont="1" applyFill="1" applyBorder="1" applyAlignment="1">
      <alignment wrapText="1"/>
    </xf>
    <xf numFmtId="0" fontId="9" fillId="20" borderId="4" xfId="0" applyFont="1" applyFill="1" applyBorder="1" applyAlignment="1">
      <alignment wrapText="1"/>
    </xf>
    <xf numFmtId="0" fontId="0" fillId="20" borderId="4" xfId="0" applyFill="1" applyBorder="1" applyAlignment="1">
      <alignment horizontal="center" vertical="center" wrapText="1"/>
    </xf>
    <xf numFmtId="0" fontId="0" fillId="20" borderId="4" xfId="0" applyFill="1" applyBorder="1" applyAlignment="1">
      <alignment horizontal="left" vertical="center" wrapText="1"/>
    </xf>
    <xf numFmtId="0" fontId="9" fillId="22" borderId="7" xfId="0" applyFont="1" applyFill="1" applyBorder="1" applyAlignment="1">
      <alignment horizontal="center" wrapText="1"/>
    </xf>
    <xf numFmtId="0" fontId="0" fillId="21" borderId="4" xfId="0" applyFill="1" applyBorder="1" applyAlignment="1">
      <alignment horizontal="center" vertical="center" wrapText="1"/>
    </xf>
    <xf numFmtId="0" fontId="0" fillId="8" borderId="4" xfId="0" applyFill="1" applyBorder="1" applyAlignment="1">
      <alignment vertical="center" wrapText="1"/>
    </xf>
    <xf numFmtId="0" fontId="9" fillId="22" borderId="7" xfId="0" applyFont="1" applyFill="1" applyBorder="1" applyAlignment="1">
      <alignment horizontal="left" wrapText="1"/>
    </xf>
    <xf numFmtId="0" fontId="9" fillId="19" borderId="7" xfId="0" applyFont="1" applyFill="1" applyBorder="1" applyAlignment="1">
      <alignment horizontal="left" wrapText="1"/>
    </xf>
    <xf numFmtId="9" fontId="0" fillId="0" borderId="8" xfId="0" applyNumberFormat="1" applyBorder="1" applyAlignment="1">
      <alignment horizontal="center"/>
    </xf>
    <xf numFmtId="0" fontId="8" fillId="4" borderId="5" xfId="0" applyFont="1" applyFill="1" applyBorder="1" applyAlignment="1">
      <alignment horizontal="center" vertical="center"/>
    </xf>
    <xf numFmtId="0" fontId="8" fillId="0" borderId="8" xfId="0" applyFont="1" applyBorder="1" applyAlignment="1">
      <alignment horizontal="center"/>
    </xf>
    <xf numFmtId="0" fontId="8" fillId="0" borderId="8" xfId="0" applyFont="1" applyBorder="1" applyAlignment="1">
      <alignment horizontal="center" wrapText="1"/>
    </xf>
    <xf numFmtId="0" fontId="0" fillId="0" borderId="0" xfId="0" applyAlignment="1">
      <alignment horizontal="center" wrapText="1"/>
    </xf>
    <xf numFmtId="0" fontId="10" fillId="4" borderId="8" xfId="0" applyFont="1" applyFill="1" applyBorder="1" applyAlignment="1">
      <alignment horizontal="center"/>
    </xf>
    <xf numFmtId="9" fontId="10" fillId="11" borderId="0" xfId="0" applyNumberFormat="1" applyFont="1" applyFill="1" applyAlignment="1">
      <alignment horizontal="center" vertical="center" wrapText="1"/>
    </xf>
    <xf numFmtId="9" fontId="10" fillId="11" borderId="0" xfId="0" applyNumberFormat="1" applyFont="1" applyFill="1" applyAlignment="1">
      <alignment horizontal="center" vertical="center"/>
    </xf>
    <xf numFmtId="0" fontId="8" fillId="4" borderId="8" xfId="0" applyFont="1" applyFill="1" applyBorder="1" applyAlignment="1">
      <alignment horizontal="center"/>
    </xf>
    <xf numFmtId="0" fontId="0" fillId="0" borderId="9" xfId="0" applyBorder="1" applyAlignment="1">
      <alignment horizontal="center"/>
    </xf>
    <xf numFmtId="0" fontId="0" fillId="25" borderId="10" xfId="0" applyFill="1" applyBorder="1" applyAlignment="1">
      <alignment horizontal="center"/>
    </xf>
    <xf numFmtId="0" fontId="0" fillId="24" borderId="12" xfId="0" applyFill="1" applyBorder="1" applyAlignment="1">
      <alignment horizontal="center"/>
    </xf>
    <xf numFmtId="10" fontId="0" fillId="20" borderId="13" xfId="0" applyNumberFormat="1" applyFill="1" applyBorder="1" applyAlignment="1">
      <alignment horizontal="center"/>
    </xf>
    <xf numFmtId="0" fontId="0" fillId="24" borderId="14" xfId="0" applyFill="1" applyBorder="1" applyAlignment="1">
      <alignment horizontal="center"/>
    </xf>
    <xf numFmtId="0" fontId="0" fillId="25" borderId="15" xfId="0" applyFill="1" applyBorder="1" applyAlignment="1">
      <alignment horizontal="center"/>
    </xf>
    <xf numFmtId="10" fontId="0" fillId="20" borderId="10" xfId="0" applyNumberFormat="1" applyFill="1" applyBorder="1" applyAlignment="1">
      <alignment horizontal="center"/>
    </xf>
    <xf numFmtId="0" fontId="0" fillId="24" borderId="11" xfId="0" applyFill="1" applyBorder="1" applyAlignment="1">
      <alignment horizontal="center"/>
    </xf>
    <xf numFmtId="0" fontId="0" fillId="21" borderId="15" xfId="0" applyFill="1" applyBorder="1" applyAlignment="1">
      <alignment horizontal="center"/>
    </xf>
    <xf numFmtId="10" fontId="0" fillId="20" borderId="16" xfId="0" applyNumberFormat="1" applyFill="1" applyBorder="1" applyAlignment="1">
      <alignment horizontal="center"/>
    </xf>
    <xf numFmtId="0" fontId="0" fillId="24" borderId="17" xfId="0" applyFill="1" applyBorder="1" applyAlignment="1">
      <alignment horizontal="center"/>
    </xf>
    <xf numFmtId="0" fontId="6" fillId="24" borderId="14" xfId="0" applyFont="1" applyFill="1" applyBorder="1" applyAlignment="1">
      <alignment horizontal="center"/>
    </xf>
    <xf numFmtId="10" fontId="0" fillId="24" borderId="18" xfId="0" applyNumberFormat="1" applyFill="1" applyBorder="1" applyAlignment="1">
      <alignment horizontal="center"/>
    </xf>
    <xf numFmtId="0" fontId="0" fillId="24" borderId="18" xfId="0" applyFill="1" applyBorder="1" applyAlignment="1">
      <alignment horizontal="center"/>
    </xf>
    <xf numFmtId="0" fontId="0" fillId="25" borderId="18" xfId="0" applyFill="1" applyBorder="1" applyAlignment="1">
      <alignment horizontal="center"/>
    </xf>
    <xf numFmtId="0" fontId="0" fillId="24" borderId="15" xfId="0" applyFill="1" applyBorder="1" applyAlignment="1">
      <alignment horizontal="center"/>
    </xf>
    <xf numFmtId="0" fontId="0" fillId="20" borderId="18" xfId="0" applyFill="1" applyBorder="1" applyAlignment="1">
      <alignment horizontal="center"/>
    </xf>
    <xf numFmtId="10" fontId="0" fillId="21" borderId="15" xfId="0" applyNumberFormat="1" applyFill="1" applyBorder="1" applyAlignment="1">
      <alignment horizontal="center"/>
    </xf>
    <xf numFmtId="0" fontId="0" fillId="25" borderId="18" xfId="0" applyFill="1" applyBorder="1" applyAlignment="1">
      <alignment horizontal="center" wrapText="1"/>
    </xf>
    <xf numFmtId="10" fontId="0" fillId="24" borderId="19" xfId="0" applyNumberFormat="1" applyFill="1" applyBorder="1" applyAlignment="1">
      <alignment horizontal="center"/>
    </xf>
    <xf numFmtId="0" fontId="9" fillId="23" borderId="0" xfId="0" applyFont="1" applyFill="1" applyAlignment="1">
      <alignment wrapText="1"/>
    </xf>
    <xf numFmtId="0" fontId="9" fillId="9" borderId="0" xfId="0" applyFont="1" applyFill="1" applyAlignment="1">
      <alignment horizontal="center" wrapText="1"/>
    </xf>
    <xf numFmtId="10" fontId="0" fillId="4" borderId="8" xfId="0" applyNumberFormat="1" applyFill="1" applyBorder="1" applyAlignment="1">
      <alignment horizontal="center"/>
    </xf>
    <xf numFmtId="10" fontId="8" fillId="0" borderId="8" xfId="0" applyNumberFormat="1" applyFont="1" applyBorder="1" applyAlignment="1">
      <alignment horizontal="center"/>
    </xf>
    <xf numFmtId="0" fontId="8" fillId="0" borderId="0" xfId="0" applyFont="1" applyAlignment="1">
      <alignment vertical="center" wrapText="1"/>
    </xf>
    <xf numFmtId="0" fontId="6" fillId="0" borderId="0" xfId="0" applyFont="1"/>
    <xf numFmtId="0" fontId="6" fillId="16" borderId="0" xfId="0" applyFont="1" applyFill="1"/>
    <xf numFmtId="0" fontId="6" fillId="17" borderId="0" xfId="0" applyFont="1" applyFill="1" applyAlignment="1">
      <alignment horizontal="center" vertical="center" wrapText="1"/>
    </xf>
    <xf numFmtId="0" fontId="6" fillId="17" borderId="20" xfId="0" applyFont="1" applyFill="1" applyBorder="1" applyAlignment="1">
      <alignment horizontal="center" vertical="center"/>
    </xf>
    <xf numFmtId="0" fontId="6" fillId="26" borderId="21" xfId="0" applyFont="1" applyFill="1" applyBorder="1" applyAlignment="1">
      <alignment horizontal="center" vertical="center"/>
    </xf>
    <xf numFmtId="0" fontId="6" fillId="26" borderId="22" xfId="0" applyFont="1" applyFill="1" applyBorder="1" applyAlignment="1">
      <alignment horizontal="center" vertical="center"/>
    </xf>
    <xf numFmtId="0" fontId="6" fillId="26" borderId="23" xfId="0" applyFont="1" applyFill="1" applyBorder="1" applyAlignment="1">
      <alignment horizontal="center" vertical="center"/>
    </xf>
    <xf numFmtId="9" fontId="6" fillId="27" borderId="0" xfId="0" applyNumberFormat="1" applyFont="1" applyFill="1" applyAlignment="1">
      <alignment horizontal="center" vertical="center" wrapText="1"/>
    </xf>
    <xf numFmtId="0" fontId="6" fillId="27" borderId="0" xfId="0" applyFont="1" applyFill="1" applyAlignment="1">
      <alignment horizontal="center" vertical="center"/>
    </xf>
    <xf numFmtId="0" fontId="8" fillId="17" borderId="0" xfId="0" applyFont="1" applyFill="1" applyAlignment="1">
      <alignment horizontal="center" vertical="center"/>
    </xf>
    <xf numFmtId="0" fontId="6" fillId="26" borderId="24" xfId="0" applyFont="1" applyFill="1" applyBorder="1" applyAlignment="1">
      <alignment horizontal="center" vertical="center"/>
    </xf>
    <xf numFmtId="0" fontId="6" fillId="27" borderId="0" xfId="0" applyFont="1" applyFill="1" applyAlignment="1">
      <alignment horizontal="center" vertical="center" wrapText="1"/>
    </xf>
    <xf numFmtId="0" fontId="6" fillId="17" borderId="5" xfId="0" applyFont="1" applyFill="1" applyBorder="1" applyAlignment="1">
      <alignment horizontal="center" wrapText="1"/>
    </xf>
    <xf numFmtId="0" fontId="6" fillId="22" borderId="8" xfId="0" applyFont="1" applyFill="1" applyBorder="1" applyAlignment="1">
      <alignment horizontal="center"/>
    </xf>
    <xf numFmtId="0" fontId="6" fillId="22" borderId="25" xfId="0" applyFont="1" applyFill="1" applyBorder="1" applyAlignment="1">
      <alignment horizontal="center"/>
    </xf>
    <xf numFmtId="9" fontId="6" fillId="27" borderId="0" xfId="0" applyNumberFormat="1" applyFont="1" applyFill="1" applyAlignment="1">
      <alignment horizontal="center" vertical="center"/>
    </xf>
    <xf numFmtId="0" fontId="8" fillId="17" borderId="26" xfId="0" applyFont="1" applyFill="1" applyBorder="1" applyAlignment="1">
      <alignment horizontal="center"/>
    </xf>
    <xf numFmtId="0" fontId="6" fillId="22" borderId="27" xfId="0" applyFont="1" applyFill="1" applyBorder="1" applyAlignment="1">
      <alignment horizontal="center"/>
    </xf>
    <xf numFmtId="0" fontId="6" fillId="22" borderId="28" xfId="0" applyFont="1" applyFill="1" applyBorder="1" applyAlignment="1">
      <alignment horizontal="center"/>
    </xf>
    <xf numFmtId="0" fontId="6" fillId="17" borderId="26" xfId="0" applyFont="1" applyFill="1" applyBorder="1" applyAlignment="1">
      <alignment horizontal="center" wrapText="1"/>
    </xf>
    <xf numFmtId="0" fontId="6" fillId="19" borderId="27" xfId="0" applyFont="1" applyFill="1" applyBorder="1" applyAlignment="1">
      <alignment horizontal="center"/>
    </xf>
    <xf numFmtId="0" fontId="6" fillId="19" borderId="28" xfId="0" applyFont="1" applyFill="1" applyBorder="1" applyAlignment="1">
      <alignment horizontal="center"/>
    </xf>
    <xf numFmtId="10" fontId="6" fillId="27" borderId="0" xfId="0" applyNumberFormat="1" applyFont="1" applyFill="1" applyAlignment="1">
      <alignment horizontal="center" vertical="center"/>
    </xf>
    <xf numFmtId="0" fontId="12" fillId="17" borderId="26" xfId="0" applyFont="1" applyFill="1" applyBorder="1" applyAlignment="1">
      <alignment horizontal="center" wrapText="1"/>
    </xf>
    <xf numFmtId="0" fontId="12" fillId="17" borderId="0" xfId="0" applyFont="1" applyFill="1" applyAlignment="1">
      <alignment horizontal="center" wrapText="1"/>
    </xf>
    <xf numFmtId="0" fontId="13" fillId="17" borderId="0" xfId="0" applyFont="1" applyFill="1" applyAlignment="1">
      <alignment horizont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xf>
    <xf numFmtId="9" fontId="6" fillId="0" borderId="0" xfId="0" applyNumberFormat="1" applyFont="1" applyAlignment="1">
      <alignment horizontal="center" vertical="center" wrapText="1"/>
    </xf>
    <xf numFmtId="0" fontId="6" fillId="28" borderId="0" xfId="0" applyFont="1" applyFill="1" applyAlignment="1">
      <alignment horizontal="center" vertical="center" wrapText="1"/>
    </xf>
    <xf numFmtId="0" fontId="6" fillId="28" borderId="0" xfId="0" applyFont="1" applyFill="1" applyAlignment="1">
      <alignment horizontal="center" vertical="center"/>
    </xf>
    <xf numFmtId="0" fontId="8" fillId="4" borderId="4" xfId="0" applyFont="1" applyFill="1" applyBorder="1" applyAlignment="1">
      <alignment horizontal="center" vertical="center" wrapText="1"/>
    </xf>
    <xf numFmtId="0" fontId="8" fillId="17" borderId="4" xfId="0" applyFont="1" applyFill="1" applyBorder="1" applyAlignment="1">
      <alignment horizontal="center" vertical="center" wrapText="1"/>
    </xf>
    <xf numFmtId="0" fontId="8" fillId="4" borderId="4" xfId="0" applyFont="1" applyFill="1" applyBorder="1" applyAlignment="1">
      <alignment horizontal="center" vertical="center"/>
    </xf>
    <xf numFmtId="0" fontId="8" fillId="4" borderId="4" xfId="0" applyFont="1" applyFill="1" applyBorder="1" applyAlignment="1">
      <alignment horizontal="left" vertical="center" wrapText="1"/>
    </xf>
    <xf numFmtId="0" fontId="9" fillId="19" borderId="7" xfId="0" applyFont="1" applyFill="1" applyBorder="1" applyAlignment="1">
      <alignment horizontal="center" wrapText="1"/>
    </xf>
    <xf numFmtId="0" fontId="6" fillId="9" borderId="4"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9" fillId="21" borderId="0" xfId="0" applyFont="1" applyFill="1" applyAlignment="1">
      <alignment horizontal="left" wrapText="1"/>
    </xf>
    <xf numFmtId="0" fontId="6" fillId="0" borderId="8" xfId="0" applyFont="1" applyBorder="1" applyAlignment="1">
      <alignment horizontal="center" wrapText="1"/>
    </xf>
    <xf numFmtId="10" fontId="6" fillId="0" borderId="8" xfId="0" applyNumberFormat="1" applyFont="1" applyBorder="1" applyAlignment="1">
      <alignment horizontal="center"/>
    </xf>
    <xf numFmtId="0" fontId="9" fillId="20" borderId="0" xfId="0" applyFont="1" applyFill="1" applyAlignment="1">
      <alignment horizontal="left" wrapText="1"/>
    </xf>
    <xf numFmtId="0" fontId="6" fillId="19" borderId="28" xfId="0" applyFont="1" applyFill="1" applyBorder="1" applyAlignment="1">
      <alignment horizontal="left" wrapText="1"/>
    </xf>
    <xf numFmtId="0" fontId="6" fillId="22" borderId="28" xfId="0" applyFont="1" applyFill="1" applyBorder="1" applyAlignment="1">
      <alignment horizontal="left"/>
    </xf>
    <xf numFmtId="0" fontId="6" fillId="26" borderId="24" xfId="0" applyFont="1" applyFill="1" applyBorder="1" applyAlignment="1">
      <alignment horizontal="left" vertical="center"/>
    </xf>
    <xf numFmtId="0" fontId="9" fillId="20" borderId="4" xfId="0" applyFont="1" applyFill="1" applyBorder="1" applyAlignment="1">
      <alignment horizontal="left" vertical="center" wrapText="1"/>
    </xf>
    <xf numFmtId="0" fontId="9" fillId="22" borderId="28" xfId="0" applyFont="1" applyFill="1" applyBorder="1" applyAlignment="1">
      <alignment horizontal="left" wrapText="1"/>
    </xf>
    <xf numFmtId="0" fontId="9" fillId="19" borderId="28" xfId="0" applyFont="1" applyFill="1" applyBorder="1" applyAlignment="1">
      <alignment horizontal="left" wrapText="1"/>
    </xf>
    <xf numFmtId="0" fontId="0" fillId="9" borderId="40" xfId="0" applyFill="1" applyBorder="1" applyAlignment="1">
      <alignment vertical="center"/>
    </xf>
    <xf numFmtId="0" fontId="0" fillId="9" borderId="41" xfId="0" applyFill="1" applyBorder="1" applyAlignment="1">
      <alignment vertical="center"/>
    </xf>
    <xf numFmtId="0" fontId="0" fillId="9" borderId="5" xfId="0" applyFill="1" applyBorder="1" applyAlignment="1">
      <alignment vertical="center" wrapText="1"/>
    </xf>
    <xf numFmtId="0" fontId="9" fillId="8" borderId="0" xfId="0" applyFont="1" applyFill="1" applyAlignment="1">
      <alignment horizontal="center"/>
    </xf>
    <xf numFmtId="0" fontId="11" fillId="21" borderId="0" xfId="0" applyFont="1" applyFill="1" applyAlignment="1">
      <alignment horizontal="left" wrapText="1"/>
    </xf>
    <xf numFmtId="0" fontId="9" fillId="20" borderId="0" xfId="0" applyFont="1" applyFill="1" applyAlignment="1">
      <alignment horizontal="center"/>
    </xf>
    <xf numFmtId="0" fontId="9" fillId="21" borderId="0" xfId="0" applyFont="1" applyFill="1" applyAlignment="1">
      <alignment horizontal="center"/>
    </xf>
    <xf numFmtId="0" fontId="9" fillId="8" borderId="4" xfId="0" applyFont="1" applyFill="1" applyBorder="1" applyAlignment="1">
      <alignment horizontal="center" vertical="center" wrapText="1"/>
    </xf>
    <xf numFmtId="0" fontId="6" fillId="0" borderId="0" xfId="0" applyFont="1" applyAlignment="1">
      <alignment horizontal="center" vertical="center"/>
    </xf>
    <xf numFmtId="0" fontId="22" fillId="0" borderId="0" xfId="0" quotePrefix="1" applyFont="1"/>
    <xf numFmtId="0" fontId="23" fillId="0" borderId="0" xfId="0" quotePrefix="1" applyFont="1" applyAlignment="1">
      <alignment horizontal="center"/>
    </xf>
    <xf numFmtId="0" fontId="9" fillId="29" borderId="0" xfId="0" applyFont="1" applyFill="1"/>
    <xf numFmtId="0" fontId="9" fillId="29" borderId="0" xfId="0" applyFont="1" applyFill="1" applyAlignment="1">
      <alignment wrapText="1"/>
    </xf>
    <xf numFmtId="0" fontId="9" fillId="29" borderId="0" xfId="0" applyFont="1" applyFill="1" applyAlignment="1">
      <alignment horizontal="center" vertical="center" wrapText="1"/>
    </xf>
    <xf numFmtId="2" fontId="9" fillId="29" borderId="0" xfId="0" applyNumberFormat="1" applyFont="1" applyFill="1" applyAlignment="1">
      <alignment horizontal="center" vertical="center"/>
    </xf>
    <xf numFmtId="0" fontId="9" fillId="29" borderId="0" xfId="0" applyFont="1" applyFill="1" applyAlignment="1">
      <alignment horizontal="center" vertical="center"/>
    </xf>
    <xf numFmtId="2" fontId="24" fillId="29" borderId="0" xfId="0" applyNumberFormat="1" applyFont="1" applyFill="1" applyAlignment="1">
      <alignment horizontal="center" vertical="center"/>
    </xf>
    <xf numFmtId="0" fontId="24" fillId="29" borderId="0" xfId="0" applyFont="1" applyFill="1" applyAlignment="1">
      <alignment horizontal="center" vertical="center"/>
    </xf>
    <xf numFmtId="0" fontId="11" fillId="0" borderId="0" xfId="0" applyFont="1" applyAlignment="1">
      <alignment horizontal="center"/>
    </xf>
    <xf numFmtId="0" fontId="11" fillId="0" borderId="0" xfId="0" applyFont="1" applyAlignment="1">
      <alignment horizontal="left" wrapText="1"/>
    </xf>
    <xf numFmtId="0" fontId="0" fillId="0" borderId="0" xfId="0" applyAlignment="1">
      <alignment horizontal="left" wrapText="1"/>
    </xf>
    <xf numFmtId="0" fontId="9" fillId="0" borderId="0" xfId="0" applyFont="1" applyAlignment="1">
      <alignment wrapText="1"/>
    </xf>
    <xf numFmtId="0" fontId="9" fillId="0" borderId="0" xfId="0" applyFont="1" applyAlignment="1">
      <alignment horizontal="left" vertical="top" wrapText="1"/>
    </xf>
    <xf numFmtId="0" fontId="25" fillId="0" borderId="0" xfId="0" applyFont="1" applyAlignment="1">
      <alignment horizontal="center" wrapText="1"/>
    </xf>
    <xf numFmtId="0" fontId="0" fillId="31" borderId="0" xfId="0" applyFill="1"/>
    <xf numFmtId="0" fontId="0" fillId="31" borderId="0" xfId="0" applyFill="1" applyAlignment="1">
      <alignment horizontal="center"/>
    </xf>
    <xf numFmtId="0" fontId="25" fillId="30" borderId="0" xfId="0" applyFont="1" applyFill="1" applyAlignment="1">
      <alignment horizontal="center"/>
    </xf>
    <xf numFmtId="0" fontId="0" fillId="0" borderId="0" xfId="0" applyAlignment="1">
      <alignment horizontal="left" vertical="center"/>
    </xf>
    <xf numFmtId="0" fontId="0" fillId="2" borderId="0" xfId="0" applyFill="1" applyAlignment="1">
      <alignment horizontal="center" vertical="center"/>
    </xf>
    <xf numFmtId="0" fontId="0" fillId="4" borderId="0" xfId="0" applyFill="1" applyAlignment="1">
      <alignment horizontal="center" vertical="center" wrapText="1"/>
    </xf>
    <xf numFmtId="0" fontId="0" fillId="4" borderId="0" xfId="0" applyFill="1" applyAlignment="1">
      <alignment horizontal="center" vertical="center"/>
    </xf>
    <xf numFmtId="0" fontId="0" fillId="13" borderId="0" xfId="0" applyFill="1" applyAlignment="1">
      <alignment horizontal="center" vertical="center" wrapText="1"/>
    </xf>
    <xf numFmtId="0" fontId="0" fillId="13" borderId="0" xfId="0" applyFill="1" applyAlignment="1">
      <alignment horizontal="center" vertical="center"/>
    </xf>
    <xf numFmtId="0" fontId="0" fillId="2" borderId="0" xfId="0" applyFill="1" applyAlignment="1">
      <alignment horizontal="center" vertical="center" wrapText="1"/>
    </xf>
    <xf numFmtId="0" fontId="0" fillId="4" borderId="6" xfId="0" applyFill="1" applyBorder="1" applyAlignment="1">
      <alignment horizontal="center" vertical="center" wrapText="1"/>
    </xf>
    <xf numFmtId="0" fontId="0" fillId="0" borderId="0" xfId="0" applyAlignment="1">
      <alignment horizontal="center"/>
    </xf>
    <xf numFmtId="0" fontId="0" fillId="2" borderId="0" xfId="0" applyFill="1" applyAlignment="1">
      <alignment horizontal="center"/>
    </xf>
    <xf numFmtId="0" fontId="11" fillId="0" borderId="0" xfId="0" applyFont="1" applyAlignment="1">
      <alignment horizontal="left" wrapText="1"/>
    </xf>
    <xf numFmtId="0" fontId="0" fillId="0" borderId="0" xfId="0" applyAlignment="1">
      <alignment horizontal="center" vertical="center" wrapText="1"/>
    </xf>
    <xf numFmtId="0" fontId="0" fillId="0" borderId="0" xfId="0" applyAlignment="1">
      <alignment horizontal="center" vertical="center"/>
    </xf>
    <xf numFmtId="0" fontId="6" fillId="16" borderId="0" xfId="0" applyFont="1" applyFill="1" applyAlignment="1">
      <alignment horizontal="center"/>
    </xf>
    <xf numFmtId="0" fontId="6" fillId="16" borderId="0" xfId="0" applyFont="1" applyFill="1" applyAlignment="1">
      <alignment horizontal="center" vertical="center"/>
    </xf>
    <xf numFmtId="0" fontId="6" fillId="16" borderId="29" xfId="0" applyFont="1" applyFill="1" applyBorder="1" applyAlignment="1">
      <alignment horizontal="center" vertical="center"/>
    </xf>
    <xf numFmtId="0" fontId="6" fillId="17" borderId="0" xfId="0" applyFont="1" applyFill="1" applyAlignment="1">
      <alignment horizontal="center" vertical="center" wrapText="1"/>
    </xf>
    <xf numFmtId="0" fontId="6" fillId="17" borderId="29" xfId="0" applyFont="1" applyFill="1" applyBorder="1" applyAlignment="1">
      <alignment horizontal="center" vertical="center" wrapText="1"/>
    </xf>
    <xf numFmtId="0" fontId="11" fillId="0" borderId="39" xfId="0" applyFont="1" applyBorder="1" applyAlignment="1">
      <alignment horizontal="center" vertical="center" wrapText="1"/>
    </xf>
    <xf numFmtId="0" fontId="11" fillId="0" borderId="0" xfId="0" applyFont="1" applyAlignment="1">
      <alignment horizontal="center" vertical="center" wrapText="1"/>
    </xf>
    <xf numFmtId="0" fontId="11" fillId="0" borderId="39" xfId="0" applyFont="1" applyBorder="1" applyAlignment="1">
      <alignment horizontal="left" vertical="center" wrapText="1"/>
    </xf>
    <xf numFmtId="0" fontId="11" fillId="0" borderId="0" xfId="0" applyFont="1" applyAlignment="1">
      <alignment horizontal="left" vertical="center" wrapText="1"/>
    </xf>
    <xf numFmtId="0" fontId="6" fillId="26" borderId="42" xfId="0" applyFont="1" applyFill="1" applyBorder="1" applyAlignment="1">
      <alignment horizontal="left" vertical="center" wrapText="1"/>
    </xf>
    <xf numFmtId="0" fontId="6" fillId="26" borderId="43" xfId="0" applyFont="1" applyFill="1" applyBorder="1" applyAlignment="1">
      <alignment horizontal="left" vertical="center" wrapText="1"/>
    </xf>
    <xf numFmtId="0" fontId="6" fillId="20" borderId="34" xfId="0" applyFont="1" applyFill="1" applyBorder="1" applyAlignment="1">
      <alignment horizontal="left" vertical="top" wrapText="1"/>
    </xf>
    <xf numFmtId="0" fontId="6" fillId="20" borderId="35" xfId="0" applyFont="1" applyFill="1" applyBorder="1" applyAlignment="1">
      <alignment horizontal="left" vertical="top" wrapText="1"/>
    </xf>
    <xf numFmtId="0" fontId="6" fillId="0" borderId="0" xfId="0" applyFont="1" applyAlignment="1">
      <alignment horizontal="center" vertical="center" wrapText="1"/>
    </xf>
    <xf numFmtId="0" fontId="6" fillId="16" borderId="0" xfId="0" applyFont="1" applyFill="1" applyAlignment="1">
      <alignment horizontal="center" vertical="center" wrapText="1"/>
    </xf>
    <xf numFmtId="0" fontId="6" fillId="17" borderId="0" xfId="0" applyFont="1" applyFill="1" applyAlignment="1">
      <alignment horizontal="center" vertical="center"/>
    </xf>
    <xf numFmtId="0" fontId="6" fillId="17" borderId="29" xfId="0" applyFont="1" applyFill="1" applyBorder="1" applyAlignment="1">
      <alignment horizontal="center" vertical="center"/>
    </xf>
    <xf numFmtId="0" fontId="0" fillId="4" borderId="0" xfId="0" applyFill="1" applyAlignment="1">
      <alignment horizontal="center" vertical="top" wrapText="1"/>
    </xf>
    <xf numFmtId="0" fontId="0" fillId="11" borderId="0" xfId="0" applyFill="1" applyAlignment="1">
      <alignment horizontal="center" vertical="center" wrapText="1"/>
    </xf>
    <xf numFmtId="0" fontId="0" fillId="12" borderId="0" xfId="0" applyFill="1" applyAlignment="1">
      <alignment horizontal="center" vertical="center" wrapText="1"/>
    </xf>
    <xf numFmtId="0" fontId="6" fillId="32" borderId="0" xfId="0" applyFont="1" applyFill="1" applyAlignment="1">
      <alignment horizontal="center" vertical="center" wrapText="1"/>
    </xf>
    <xf numFmtId="0" fontId="0" fillId="24" borderId="32" xfId="0" applyFill="1" applyBorder="1" applyAlignment="1">
      <alignment horizontal="center"/>
    </xf>
    <xf numFmtId="0" fontId="0" fillId="24" borderId="33" xfId="0" applyFill="1" applyBorder="1" applyAlignment="1">
      <alignment horizontal="center"/>
    </xf>
    <xf numFmtId="0" fontId="0" fillId="6" borderId="0" xfId="0" applyFill="1" applyAlignment="1">
      <alignment horizontal="center" vertical="center"/>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38" xfId="0" applyBorder="1" applyAlignment="1">
      <alignment horizontal="left" vertical="top" wrapText="1"/>
    </xf>
    <xf numFmtId="0" fontId="0" fillId="0" borderId="28" xfId="0" applyBorder="1" applyAlignment="1">
      <alignment horizontal="left" vertical="top" wrapText="1"/>
    </xf>
    <xf numFmtId="0" fontId="0" fillId="11" borderId="0" xfId="0" applyFill="1" applyAlignment="1">
      <alignment horizontal="center" vertical="center"/>
    </xf>
    <xf numFmtId="0" fontId="0" fillId="0" borderId="0" xfId="0" applyAlignment="1">
      <alignment horizontal="center" wrapText="1"/>
    </xf>
    <xf numFmtId="0" fontId="0" fillId="14" borderId="0" xfId="0" applyFill="1" applyAlignment="1">
      <alignment horizontal="center" vertical="center"/>
    </xf>
    <xf numFmtId="0" fontId="0" fillId="0" borderId="30" xfId="0" applyBorder="1" applyAlignment="1">
      <alignment horizontal="center"/>
    </xf>
    <xf numFmtId="0" fontId="0" fillId="0" borderId="31" xfId="0" applyBorder="1" applyAlignment="1">
      <alignment horizontal="center"/>
    </xf>
    <xf numFmtId="0" fontId="0" fillId="0" borderId="25" xfId="0" applyBorder="1" applyAlignment="1">
      <alignment horizontal="center"/>
    </xf>
    <xf numFmtId="0" fontId="0" fillId="9" borderId="5" xfId="0" applyFill="1" applyBorder="1" applyAlignment="1">
      <alignment horizontal="center" vertical="center" wrapText="1"/>
    </xf>
    <xf numFmtId="0" fontId="0" fillId="9" borderId="40" xfId="0" applyFill="1" applyBorder="1" applyAlignment="1">
      <alignment horizontal="center" vertical="center" wrapText="1"/>
    </xf>
    <xf numFmtId="0" fontId="0" fillId="9" borderId="41" xfId="0" applyFill="1" applyBorder="1" applyAlignment="1">
      <alignment horizontal="center" vertical="center" wrapText="1"/>
    </xf>
    <xf numFmtId="0" fontId="0" fillId="8" borderId="5" xfId="0" applyFill="1" applyBorder="1" applyAlignment="1">
      <alignment horizontal="center" vertical="center"/>
    </xf>
    <xf numFmtId="0" fontId="0" fillId="8" borderId="40" xfId="0" applyFill="1" applyBorder="1" applyAlignment="1">
      <alignment horizontal="center" vertical="center"/>
    </xf>
    <xf numFmtId="0" fontId="0" fillId="8" borderId="41" xfId="0" applyFill="1" applyBorder="1" applyAlignment="1">
      <alignment horizontal="center" vertical="center"/>
    </xf>
    <xf numFmtId="0" fontId="0" fillId="9" borderId="5" xfId="0" applyFill="1" applyBorder="1" applyAlignment="1">
      <alignment horizontal="center" vertical="center"/>
    </xf>
    <xf numFmtId="0" fontId="0" fillId="9" borderId="40" xfId="0" applyFill="1" applyBorder="1" applyAlignment="1">
      <alignment horizontal="center" vertical="center"/>
    </xf>
    <xf numFmtId="0" fontId="0" fillId="9" borderId="41" xfId="0" applyFill="1" applyBorder="1" applyAlignment="1">
      <alignment horizontal="center" vertical="center"/>
    </xf>
    <xf numFmtId="0" fontId="0" fillId="8" borderId="5" xfId="0" applyFill="1" applyBorder="1" applyAlignment="1">
      <alignment horizontal="left" vertical="center" wrapText="1"/>
    </xf>
    <xf numFmtId="0" fontId="0" fillId="8" borderId="40" xfId="0" applyFill="1" applyBorder="1" applyAlignment="1">
      <alignment horizontal="left" vertical="center" wrapText="1"/>
    </xf>
    <xf numFmtId="0" fontId="0" fillId="8" borderId="41" xfId="0" applyFill="1" applyBorder="1" applyAlignment="1">
      <alignment horizontal="left" vertical="center" wrapText="1"/>
    </xf>
    <xf numFmtId="0" fontId="0" fillId="8" borderId="5" xfId="0" applyFill="1" applyBorder="1" applyAlignment="1">
      <alignment horizontal="center" vertical="center" wrapText="1"/>
    </xf>
    <xf numFmtId="0" fontId="0" fillId="8" borderId="40" xfId="0" applyFill="1" applyBorder="1" applyAlignment="1">
      <alignment horizontal="center" vertical="center" wrapText="1"/>
    </xf>
    <xf numFmtId="0" fontId="0" fillId="8" borderId="41" xfId="0"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41743-A562-ED41-B0ED-0E5C3BA65486}">
  <dimension ref="A1:R64"/>
  <sheetViews>
    <sheetView tabSelected="1" topLeftCell="A17" zoomScale="70" zoomScaleNormal="70" workbookViewId="0">
      <pane xSplit="1" topLeftCell="G1" activePane="topRight" state="frozen"/>
      <selection pane="topRight" activeCell="O63" sqref="O63"/>
    </sheetView>
  </sheetViews>
  <sheetFormatPr defaultColWidth="10.83203125" defaultRowHeight="15.5" x14ac:dyDescent="0.35"/>
  <cols>
    <col min="1" max="1" width="54" style="1" customWidth="1"/>
    <col min="2" max="2" width="21.58203125" style="85" customWidth="1"/>
    <col min="3" max="3" width="21.83203125" style="1" customWidth="1"/>
    <col min="4" max="4" width="27.08203125" style="1" customWidth="1"/>
    <col min="5" max="5" width="31.08203125" style="1" customWidth="1"/>
    <col min="6" max="6" width="21.5" style="1" customWidth="1"/>
    <col min="7" max="8" width="25.83203125" style="1" customWidth="1"/>
    <col min="9" max="9" width="32" style="1" customWidth="1"/>
    <col min="10" max="13" width="32.5" style="1" customWidth="1"/>
    <col min="14" max="14" width="24" style="1" customWidth="1"/>
    <col min="15" max="15" width="15.5" style="1" customWidth="1"/>
    <col min="16" max="16" width="14.83203125" style="1" customWidth="1"/>
    <col min="17" max="17" width="16.5" style="1" customWidth="1"/>
    <col min="18" max="18" width="10.83203125" style="1" customWidth="1"/>
    <col min="19" max="16384" width="10.83203125" style="1"/>
  </cols>
  <sheetData>
    <row r="1" spans="1:17" ht="93" x14ac:dyDescent="0.35">
      <c r="A1" s="5" t="s">
        <v>0</v>
      </c>
      <c r="B1" s="83" t="s">
        <v>1</v>
      </c>
      <c r="C1" s="4" t="s">
        <v>2</v>
      </c>
      <c r="D1" s="4" t="s">
        <v>3</v>
      </c>
      <c r="E1" s="4" t="s">
        <v>4</v>
      </c>
      <c r="F1" s="4" t="s">
        <v>5</v>
      </c>
      <c r="G1" s="4" t="s">
        <v>6</v>
      </c>
      <c r="H1" s="4" t="s">
        <v>7</v>
      </c>
      <c r="I1" s="4" t="s">
        <v>8</v>
      </c>
      <c r="J1" s="4" t="s">
        <v>9</v>
      </c>
      <c r="K1" s="4" t="s">
        <v>10</v>
      </c>
      <c r="L1" s="4" t="s">
        <v>11</v>
      </c>
      <c r="M1" s="4" t="s">
        <v>12</v>
      </c>
      <c r="N1" s="4" t="s">
        <v>13</v>
      </c>
      <c r="O1" s="5" t="s">
        <v>14</v>
      </c>
      <c r="P1" s="12" t="s">
        <v>15</v>
      </c>
      <c r="Q1" s="12" t="s">
        <v>16</v>
      </c>
    </row>
    <row r="2" spans="1:17" ht="25" customHeight="1" x14ac:dyDescent="0.35">
      <c r="A2" s="3"/>
      <c r="B2" s="89">
        <v>0.03</v>
      </c>
      <c r="C2" s="8">
        <v>7.0000000000000007E-2</v>
      </c>
      <c r="D2" s="8">
        <v>0.2</v>
      </c>
      <c r="E2" s="8">
        <v>0.05</v>
      </c>
      <c r="F2" s="8">
        <v>0.1</v>
      </c>
      <c r="G2" s="15">
        <v>0.1</v>
      </c>
      <c r="H2" s="8">
        <v>0.1</v>
      </c>
      <c r="I2" s="8">
        <v>0.08</v>
      </c>
      <c r="J2" s="9">
        <v>7.0000000000000007E-2</v>
      </c>
      <c r="K2" s="8">
        <v>0.05</v>
      </c>
      <c r="L2" s="8">
        <v>0.05</v>
      </c>
      <c r="M2" s="8">
        <v>0.1</v>
      </c>
      <c r="N2" s="25">
        <v>-0.05</v>
      </c>
      <c r="O2" s="24">
        <f>SUM(B2:N2)</f>
        <v>0.95000000000000018</v>
      </c>
      <c r="P2" s="12"/>
      <c r="Q2" s="13"/>
    </row>
    <row r="3" spans="1:17" x14ac:dyDescent="0.35">
      <c r="A3" s="10" t="s">
        <v>17</v>
      </c>
      <c r="B3" s="84"/>
      <c r="C3" s="21"/>
      <c r="D3" s="21"/>
      <c r="E3" s="21"/>
      <c r="F3" s="21"/>
      <c r="G3" s="70"/>
      <c r="H3" s="21"/>
      <c r="I3" s="21"/>
      <c r="J3" s="21"/>
      <c r="K3" s="21"/>
      <c r="L3" s="21"/>
      <c r="M3" s="21"/>
      <c r="N3" s="21"/>
      <c r="O3" s="2">
        <f>SUMPRODUCT($B$2:$N$2,B3:N3)</f>
        <v>0</v>
      </c>
      <c r="P3" s="17">
        <v>0.05</v>
      </c>
      <c r="Q3" s="2">
        <f>SUMPRODUCT(O3,P3)</f>
        <v>0</v>
      </c>
    </row>
    <row r="4" spans="1:17" x14ac:dyDescent="0.35">
      <c r="A4" s="10"/>
      <c r="B4" s="84"/>
      <c r="C4" s="21"/>
      <c r="D4" s="21"/>
      <c r="E4" s="21"/>
      <c r="F4" s="21"/>
      <c r="G4" s="21"/>
      <c r="H4" s="21"/>
      <c r="I4" s="21"/>
      <c r="J4" s="21"/>
      <c r="K4" s="21"/>
      <c r="L4" s="21"/>
      <c r="M4" s="21"/>
      <c r="N4" s="21"/>
      <c r="O4" s="2"/>
      <c r="P4" s="17"/>
      <c r="Q4" s="2"/>
    </row>
    <row r="5" spans="1:17" x14ac:dyDescent="0.35">
      <c r="A5" s="10" t="s">
        <v>18</v>
      </c>
      <c r="B5" s="87"/>
      <c r="C5" s="16"/>
      <c r="D5" s="16"/>
      <c r="E5" s="16"/>
      <c r="F5" s="16"/>
      <c r="G5" s="71"/>
      <c r="H5" s="16"/>
      <c r="I5" s="16"/>
      <c r="J5" s="16"/>
      <c r="K5" s="16"/>
      <c r="L5" s="16"/>
      <c r="M5" s="16"/>
      <c r="N5" s="16"/>
      <c r="O5" s="2">
        <f>SUMPRODUCT($B$2:$N$2,B5:N5)</f>
        <v>0</v>
      </c>
      <c r="P5" s="17">
        <v>0.05</v>
      </c>
      <c r="Q5" s="2">
        <f t="shared" ref="Q5:Q19" si="0">SUMPRODUCT(O5,P5)</f>
        <v>0</v>
      </c>
    </row>
    <row r="6" spans="1:17" x14ac:dyDescent="0.35">
      <c r="A6" s="10"/>
      <c r="B6" s="87"/>
      <c r="C6" s="16"/>
      <c r="D6" s="16"/>
      <c r="E6" s="16"/>
      <c r="F6" s="16"/>
      <c r="G6" s="16"/>
      <c r="H6" s="16"/>
      <c r="I6" s="16"/>
      <c r="J6" s="16"/>
      <c r="K6" s="16"/>
      <c r="L6" s="16"/>
      <c r="M6" s="16"/>
      <c r="N6" s="16"/>
      <c r="O6" s="2"/>
      <c r="P6" s="17"/>
      <c r="Q6" s="2"/>
    </row>
    <row r="7" spans="1:17" x14ac:dyDescent="0.35">
      <c r="A7" s="10" t="s">
        <v>19</v>
      </c>
      <c r="B7" s="84"/>
      <c r="C7" s="21"/>
      <c r="D7" s="21"/>
      <c r="E7" s="21"/>
      <c r="F7" s="21"/>
      <c r="G7" s="70"/>
      <c r="H7" s="21"/>
      <c r="I7" s="21"/>
      <c r="J7" s="21"/>
      <c r="K7" s="21"/>
      <c r="L7" s="21"/>
      <c r="M7" s="21"/>
      <c r="N7" s="21"/>
      <c r="O7" s="2">
        <f>SUMPRODUCT($B$2:$N$2,B7:N7)</f>
        <v>0</v>
      </c>
      <c r="P7" s="17">
        <v>0.04</v>
      </c>
      <c r="Q7" s="2">
        <f t="shared" si="0"/>
        <v>0</v>
      </c>
    </row>
    <row r="8" spans="1:17" x14ac:dyDescent="0.35">
      <c r="A8" s="10"/>
      <c r="B8" s="84"/>
      <c r="C8" s="21"/>
      <c r="D8" s="21"/>
      <c r="E8" s="21"/>
      <c r="F8" s="21"/>
      <c r="G8" s="21"/>
      <c r="H8" s="21"/>
      <c r="I8" s="21"/>
      <c r="J8" s="21"/>
      <c r="K8" s="21"/>
      <c r="L8" s="21"/>
      <c r="M8" s="21"/>
      <c r="N8" s="21"/>
      <c r="O8" s="2"/>
      <c r="P8" s="17"/>
      <c r="Q8" s="2"/>
    </row>
    <row r="9" spans="1:17" x14ac:dyDescent="0.35">
      <c r="A9" s="10" t="s">
        <v>20</v>
      </c>
      <c r="B9" s="87"/>
      <c r="C9" s="16"/>
      <c r="D9" s="16"/>
      <c r="E9" s="16"/>
      <c r="F9" s="16"/>
      <c r="G9" s="71"/>
      <c r="H9" s="16"/>
      <c r="I9" s="16"/>
      <c r="J9" s="16"/>
      <c r="K9" s="16"/>
      <c r="L9" s="16"/>
      <c r="M9" s="16"/>
      <c r="N9" s="16"/>
      <c r="O9" s="2">
        <f>SUMPRODUCT($B$2:$N$2,B9:N9)</f>
        <v>0</v>
      </c>
      <c r="P9" s="17">
        <v>0.04</v>
      </c>
      <c r="Q9" s="2">
        <f t="shared" si="0"/>
        <v>0</v>
      </c>
    </row>
    <row r="10" spans="1:17" x14ac:dyDescent="0.35">
      <c r="A10" s="10"/>
      <c r="B10" s="87"/>
      <c r="C10" s="16"/>
      <c r="D10" s="16"/>
      <c r="E10" s="16"/>
      <c r="F10" s="16"/>
      <c r="G10" s="16"/>
      <c r="H10" s="16"/>
      <c r="I10" s="16"/>
      <c r="J10" s="16"/>
      <c r="K10" s="16"/>
      <c r="L10" s="16"/>
      <c r="M10" s="16"/>
      <c r="N10" s="16"/>
      <c r="O10" s="2"/>
      <c r="P10" s="17"/>
      <c r="Q10" s="2"/>
    </row>
    <row r="11" spans="1:17" x14ac:dyDescent="0.35">
      <c r="A11" s="10" t="s">
        <v>21</v>
      </c>
      <c r="B11" s="84"/>
      <c r="C11" s="21"/>
      <c r="D11" s="21"/>
      <c r="E11" s="21"/>
      <c r="F11" s="21"/>
      <c r="G11" s="70"/>
      <c r="H11" s="21"/>
      <c r="I11" s="21"/>
      <c r="J11" s="21"/>
      <c r="K11" s="21"/>
      <c r="L11" s="21"/>
      <c r="M11" s="21"/>
      <c r="N11" s="21"/>
      <c r="O11" s="2">
        <f>SUMPRODUCT($B$2:$N$2,B11:N11)</f>
        <v>0</v>
      </c>
      <c r="P11" s="17">
        <v>0.05</v>
      </c>
      <c r="Q11" s="2">
        <f t="shared" si="0"/>
        <v>0</v>
      </c>
    </row>
    <row r="12" spans="1:17" x14ac:dyDescent="0.35">
      <c r="A12" s="10"/>
      <c r="B12" s="84"/>
      <c r="C12" s="21"/>
      <c r="D12" s="21"/>
      <c r="E12" s="21"/>
      <c r="F12" s="21"/>
      <c r="G12" s="21"/>
      <c r="H12" s="21"/>
      <c r="I12" s="21"/>
      <c r="J12" s="21"/>
      <c r="K12" s="21"/>
      <c r="L12" s="21"/>
      <c r="M12" s="21"/>
      <c r="N12" s="21"/>
      <c r="O12" s="2"/>
      <c r="P12" s="17"/>
      <c r="Q12" s="2"/>
    </row>
    <row r="13" spans="1:17" x14ac:dyDescent="0.35">
      <c r="A13" s="10" t="s">
        <v>22</v>
      </c>
      <c r="B13" s="87"/>
      <c r="C13" s="16"/>
      <c r="D13" s="16"/>
      <c r="E13" s="16"/>
      <c r="F13" s="16"/>
      <c r="G13" s="71"/>
      <c r="H13" s="16"/>
      <c r="I13" s="16"/>
      <c r="J13" s="16"/>
      <c r="K13" s="16"/>
      <c r="L13" s="16"/>
      <c r="M13" s="16"/>
      <c r="N13" s="16"/>
      <c r="O13" s="2">
        <f>SUMPRODUCT($B$2:$N$2,B13:N13)</f>
        <v>0</v>
      </c>
      <c r="P13" s="17">
        <v>0.04</v>
      </c>
      <c r="Q13" s="2">
        <f t="shared" si="0"/>
        <v>0</v>
      </c>
    </row>
    <row r="14" spans="1:17" x14ac:dyDescent="0.35">
      <c r="A14" s="10"/>
      <c r="B14" s="87"/>
      <c r="C14" s="16"/>
      <c r="D14" s="16"/>
      <c r="E14" s="16"/>
      <c r="F14" s="16"/>
      <c r="G14" s="16"/>
      <c r="H14" s="16"/>
      <c r="I14" s="16"/>
      <c r="J14" s="16"/>
      <c r="K14" s="16"/>
      <c r="L14" s="16"/>
      <c r="M14" s="16"/>
      <c r="N14" s="16"/>
      <c r="O14" s="2"/>
      <c r="P14" s="17"/>
      <c r="Q14" s="2"/>
    </row>
    <row r="15" spans="1:17" x14ac:dyDescent="0.35">
      <c r="A15" s="10" t="s">
        <v>23</v>
      </c>
      <c r="B15" s="84"/>
      <c r="C15" s="21"/>
      <c r="D15" s="21"/>
      <c r="E15" s="21"/>
      <c r="F15" s="21"/>
      <c r="G15" s="70"/>
      <c r="H15" s="21"/>
      <c r="I15" s="21"/>
      <c r="J15" s="21"/>
      <c r="K15" s="21"/>
      <c r="L15" s="21"/>
      <c r="M15" s="21"/>
      <c r="N15" s="21"/>
      <c r="O15" s="2">
        <f>SUMPRODUCT($B$2:$N$2,B15:N15)</f>
        <v>0</v>
      </c>
      <c r="P15" s="17">
        <v>0.05</v>
      </c>
      <c r="Q15" s="2">
        <f t="shared" si="0"/>
        <v>0</v>
      </c>
    </row>
    <row r="16" spans="1:17" x14ac:dyDescent="0.35">
      <c r="A16" s="10"/>
      <c r="B16" s="84"/>
      <c r="C16" s="21"/>
      <c r="D16" s="21"/>
      <c r="E16" s="21"/>
      <c r="F16" s="21"/>
      <c r="G16" s="21"/>
      <c r="H16" s="21"/>
      <c r="I16" s="21"/>
      <c r="J16" s="21"/>
      <c r="K16" s="21"/>
      <c r="L16" s="21"/>
      <c r="M16" s="21"/>
      <c r="N16" s="21"/>
      <c r="O16" s="2"/>
      <c r="P16" s="17"/>
      <c r="Q16" s="2"/>
    </row>
    <row r="17" spans="1:17" x14ac:dyDescent="0.35">
      <c r="A17" s="10" t="s">
        <v>24</v>
      </c>
      <c r="B17" s="87"/>
      <c r="C17" s="16"/>
      <c r="D17" s="16"/>
      <c r="E17" s="16"/>
      <c r="F17" s="16"/>
      <c r="G17" s="71"/>
      <c r="H17" s="16"/>
      <c r="I17" s="16"/>
      <c r="J17" s="16"/>
      <c r="K17" s="16"/>
      <c r="L17" s="16"/>
      <c r="M17" s="16"/>
      <c r="N17" s="16"/>
      <c r="O17" s="2">
        <f>SUMPRODUCT($B$2:$N$2,B17:N17)</f>
        <v>0</v>
      </c>
      <c r="P17" s="17">
        <v>0.03</v>
      </c>
      <c r="Q17" s="2">
        <f t="shared" si="0"/>
        <v>0</v>
      </c>
    </row>
    <row r="18" spans="1:17" x14ac:dyDescent="0.35">
      <c r="A18" s="10"/>
      <c r="B18" s="87"/>
      <c r="C18" s="16"/>
      <c r="D18" s="16"/>
      <c r="E18" s="16"/>
      <c r="F18" s="16"/>
      <c r="G18" s="16"/>
      <c r="H18" s="16"/>
      <c r="I18" s="16"/>
      <c r="J18" s="16"/>
      <c r="K18" s="16"/>
      <c r="L18" s="16"/>
      <c r="M18" s="16"/>
      <c r="N18" s="16"/>
      <c r="O18" s="2"/>
      <c r="P18" s="17"/>
      <c r="Q18" s="2"/>
    </row>
    <row r="19" spans="1:17" x14ac:dyDescent="0.35">
      <c r="A19" s="10" t="s">
        <v>25</v>
      </c>
      <c r="B19" s="84"/>
      <c r="C19" s="21"/>
      <c r="D19" s="21"/>
      <c r="E19" s="21"/>
      <c r="F19" s="21"/>
      <c r="G19" s="70"/>
      <c r="H19" s="21"/>
      <c r="I19" s="21"/>
      <c r="J19" s="21"/>
      <c r="K19" s="21"/>
      <c r="L19" s="21"/>
      <c r="M19" s="21"/>
      <c r="N19" s="21"/>
      <c r="O19" s="2">
        <f>SUMPRODUCT($B$2:$N$2,B19:N19)</f>
        <v>0</v>
      </c>
      <c r="P19" s="17">
        <v>0.03</v>
      </c>
      <c r="Q19" s="2">
        <f t="shared" si="0"/>
        <v>0</v>
      </c>
    </row>
    <row r="20" spans="1:17" x14ac:dyDescent="0.35">
      <c r="A20" s="10"/>
      <c r="B20" s="84"/>
      <c r="C20" s="21"/>
      <c r="D20" s="21"/>
      <c r="E20" s="21"/>
      <c r="F20" s="21"/>
      <c r="G20" s="21"/>
      <c r="H20" s="21"/>
      <c r="I20" s="21"/>
      <c r="J20" s="21"/>
      <c r="K20" s="21"/>
      <c r="L20" s="21"/>
      <c r="M20" s="21"/>
      <c r="N20" s="21"/>
      <c r="O20" s="2"/>
      <c r="P20" s="17"/>
      <c r="Q20" s="2"/>
    </row>
    <row r="21" spans="1:17" x14ac:dyDescent="0.35">
      <c r="A21" s="10" t="s">
        <v>26</v>
      </c>
      <c r="B21" s="87"/>
      <c r="C21" s="16"/>
      <c r="D21" s="16"/>
      <c r="E21" s="16"/>
      <c r="F21" s="16"/>
      <c r="G21" s="71"/>
      <c r="H21" s="16"/>
      <c r="I21" s="16"/>
      <c r="J21" s="16"/>
      <c r="K21" s="16"/>
      <c r="L21" s="16"/>
      <c r="M21" s="16"/>
      <c r="N21" s="16"/>
      <c r="O21" s="2">
        <f>SUMPRODUCT($B$2:$N$2,B21:N21)</f>
        <v>0</v>
      </c>
      <c r="P21" s="17">
        <v>0.02</v>
      </c>
    </row>
    <row r="22" spans="1:17" x14ac:dyDescent="0.35">
      <c r="A22" s="10"/>
      <c r="B22" s="87"/>
      <c r="C22" s="16"/>
      <c r="D22" s="16"/>
      <c r="E22" s="16"/>
      <c r="F22" s="16"/>
      <c r="G22" s="16"/>
      <c r="H22" s="16"/>
      <c r="I22" s="16"/>
      <c r="J22" s="16"/>
      <c r="K22" s="16"/>
      <c r="L22" s="16"/>
      <c r="M22" s="16"/>
      <c r="N22" s="16"/>
      <c r="O22" s="2"/>
      <c r="P22" s="17"/>
    </row>
    <row r="23" spans="1:17" x14ac:dyDescent="0.35">
      <c r="A23" s="10" t="s">
        <v>27</v>
      </c>
      <c r="B23" s="84"/>
      <c r="C23" s="21"/>
      <c r="D23" s="21"/>
      <c r="E23" s="21"/>
      <c r="F23" s="21"/>
      <c r="G23" s="70"/>
      <c r="H23" s="21"/>
      <c r="I23" s="21"/>
      <c r="J23" s="21"/>
      <c r="K23" s="21"/>
      <c r="L23" s="21"/>
      <c r="M23" s="21"/>
      <c r="N23" s="21"/>
      <c r="O23" s="2">
        <f>SUMPRODUCT($B$2:$N$2,B23:N23)</f>
        <v>0</v>
      </c>
      <c r="P23" s="17">
        <v>0.03</v>
      </c>
    </row>
    <row r="24" spans="1:17" x14ac:dyDescent="0.35">
      <c r="A24" s="10"/>
      <c r="B24" s="84"/>
      <c r="C24" s="21"/>
      <c r="D24" s="21"/>
      <c r="E24" s="21"/>
      <c r="F24" s="21"/>
      <c r="G24" s="21"/>
      <c r="H24" s="21"/>
      <c r="I24" s="21"/>
      <c r="J24" s="21"/>
      <c r="K24" s="21"/>
      <c r="L24" s="21"/>
      <c r="M24" s="21"/>
      <c r="N24" s="21"/>
      <c r="O24" s="2"/>
      <c r="P24" s="17"/>
    </row>
    <row r="25" spans="1:17" x14ac:dyDescent="0.35">
      <c r="A25" s="10" t="s">
        <v>28</v>
      </c>
      <c r="B25" s="87"/>
      <c r="C25" s="16"/>
      <c r="D25" s="16"/>
      <c r="E25" s="16"/>
      <c r="F25" s="16"/>
      <c r="G25" s="71"/>
      <c r="H25" s="16"/>
      <c r="I25" s="16"/>
      <c r="J25" s="16"/>
      <c r="K25" s="16"/>
      <c r="L25" s="16"/>
      <c r="M25" s="16"/>
      <c r="N25" s="16"/>
      <c r="O25" s="2">
        <f>SUMPRODUCT($B$2:$N$2,B25:N25)</f>
        <v>0</v>
      </c>
      <c r="P25" s="17">
        <v>0.04</v>
      </c>
    </row>
    <row r="26" spans="1:17" x14ac:dyDescent="0.35">
      <c r="A26" s="10"/>
      <c r="B26" s="87"/>
      <c r="C26" s="16"/>
      <c r="D26" s="16"/>
      <c r="E26" s="16"/>
      <c r="F26" s="16"/>
      <c r="G26" s="16"/>
      <c r="H26" s="16"/>
      <c r="I26" s="16"/>
      <c r="J26" s="16"/>
      <c r="K26" s="16"/>
      <c r="L26" s="16"/>
      <c r="M26" s="16"/>
      <c r="N26" s="16"/>
      <c r="O26" s="2"/>
      <c r="P26" s="17"/>
    </row>
    <row r="27" spans="1:17" x14ac:dyDescent="0.35">
      <c r="A27" s="10" t="s">
        <v>29</v>
      </c>
      <c r="B27" s="84"/>
      <c r="C27" s="21"/>
      <c r="D27" s="21"/>
      <c r="E27" s="21"/>
      <c r="F27" s="21"/>
      <c r="G27" s="70"/>
      <c r="H27" s="21"/>
      <c r="I27" s="21"/>
      <c r="J27" s="21"/>
      <c r="K27" s="21"/>
      <c r="L27" s="21"/>
      <c r="M27" s="21"/>
      <c r="N27" s="21"/>
      <c r="O27" s="2">
        <f>SUMPRODUCT($B$2:$N$2,B27:N27)</f>
        <v>0</v>
      </c>
      <c r="P27" s="17">
        <v>0.02</v>
      </c>
    </row>
    <row r="28" spans="1:17" x14ac:dyDescent="0.35">
      <c r="A28" s="10"/>
      <c r="B28" s="84"/>
      <c r="C28" s="21"/>
      <c r="D28" s="21"/>
      <c r="E28" s="21"/>
      <c r="F28" s="21"/>
      <c r="G28" s="21"/>
      <c r="H28" s="21"/>
      <c r="I28" s="21"/>
      <c r="J28" s="21"/>
      <c r="K28" s="21"/>
      <c r="L28" s="21"/>
      <c r="M28" s="21"/>
      <c r="N28" s="21"/>
      <c r="O28" s="2"/>
      <c r="P28" s="17"/>
    </row>
    <row r="29" spans="1:17" x14ac:dyDescent="0.35">
      <c r="A29" s="10" t="s">
        <v>30</v>
      </c>
      <c r="B29" s="87"/>
      <c r="C29" s="16"/>
      <c r="D29" s="16"/>
      <c r="E29" s="16"/>
      <c r="F29" s="16"/>
      <c r="G29" s="71"/>
      <c r="H29" s="16"/>
      <c r="I29" s="16"/>
      <c r="J29" s="16"/>
      <c r="K29" s="16"/>
      <c r="L29" s="16"/>
      <c r="M29" s="16"/>
      <c r="N29" s="16"/>
      <c r="O29" s="2">
        <f>SUMPRODUCT($B$2:$N$2,B29:N29)</f>
        <v>0</v>
      </c>
      <c r="P29" s="17">
        <v>0.04</v>
      </c>
    </row>
    <row r="30" spans="1:17" x14ac:dyDescent="0.35">
      <c r="A30" s="10"/>
      <c r="B30" s="87"/>
      <c r="C30" s="16"/>
      <c r="D30" s="16"/>
      <c r="E30" s="16"/>
      <c r="F30" s="16"/>
      <c r="G30" s="16"/>
      <c r="H30" s="16"/>
      <c r="I30" s="16"/>
      <c r="J30" s="16"/>
      <c r="K30" s="16"/>
      <c r="L30" s="16"/>
      <c r="M30" s="16"/>
      <c r="N30" s="16"/>
      <c r="O30" s="2"/>
      <c r="P30" s="17"/>
    </row>
    <row r="31" spans="1:17" x14ac:dyDescent="0.35">
      <c r="A31" s="10" t="s">
        <v>31</v>
      </c>
      <c r="B31" s="84"/>
      <c r="C31" s="21"/>
      <c r="D31" s="21"/>
      <c r="E31" s="21"/>
      <c r="F31" s="21"/>
      <c r="G31" s="70"/>
      <c r="H31" s="21"/>
      <c r="I31" s="21"/>
      <c r="J31" s="21"/>
      <c r="K31" s="21"/>
      <c r="L31" s="21"/>
      <c r="M31" s="21"/>
      <c r="N31" s="21"/>
      <c r="O31" s="2">
        <f>SUMPRODUCT($B$2:$N$2,B31:N31)</f>
        <v>0</v>
      </c>
      <c r="P31" s="17">
        <v>0.03</v>
      </c>
    </row>
    <row r="32" spans="1:17" x14ac:dyDescent="0.35">
      <c r="A32" s="10"/>
      <c r="B32" s="84"/>
      <c r="C32" s="21"/>
      <c r="D32" s="21"/>
      <c r="E32" s="21"/>
      <c r="F32" s="21"/>
      <c r="G32" s="21"/>
      <c r="H32" s="21"/>
      <c r="I32" s="21"/>
      <c r="J32" s="21"/>
      <c r="K32" s="21"/>
      <c r="L32" s="21"/>
      <c r="M32" s="21"/>
      <c r="N32" s="21"/>
      <c r="O32" s="2"/>
      <c r="P32" s="17"/>
    </row>
    <row r="33" spans="1:16" x14ac:dyDescent="0.35">
      <c r="A33" s="10" t="s">
        <v>32</v>
      </c>
      <c r="B33" s="87"/>
      <c r="C33" s="16"/>
      <c r="D33" s="16"/>
      <c r="E33" s="16"/>
      <c r="F33" s="16"/>
      <c r="G33" s="71"/>
      <c r="H33" s="16"/>
      <c r="I33" s="16"/>
      <c r="J33" s="16"/>
      <c r="K33" s="16"/>
      <c r="L33" s="16"/>
      <c r="M33" s="16"/>
      <c r="N33" s="16"/>
      <c r="O33" s="2">
        <f>SUMPRODUCT($B$2:$N$2,B33:N33)</f>
        <v>0</v>
      </c>
      <c r="P33" s="17">
        <v>0.04</v>
      </c>
    </row>
    <row r="34" spans="1:16" x14ac:dyDescent="0.35">
      <c r="A34" s="10"/>
      <c r="B34" s="87"/>
      <c r="C34" s="16"/>
      <c r="D34" s="16"/>
      <c r="E34" s="16"/>
      <c r="F34" s="16"/>
      <c r="G34" s="16"/>
      <c r="H34" s="16"/>
      <c r="I34" s="16"/>
      <c r="J34" s="16"/>
      <c r="K34" s="16"/>
      <c r="L34" s="16"/>
      <c r="M34" s="16"/>
      <c r="N34" s="16"/>
      <c r="O34" s="2"/>
      <c r="P34" s="17"/>
    </row>
    <row r="35" spans="1:16" x14ac:dyDescent="0.35">
      <c r="A35" s="10" t="s">
        <v>33</v>
      </c>
      <c r="B35" s="84"/>
      <c r="C35" s="21"/>
      <c r="D35" s="21"/>
      <c r="E35" s="21"/>
      <c r="F35" s="21"/>
      <c r="G35" s="70"/>
      <c r="H35" s="21"/>
      <c r="I35" s="21"/>
      <c r="J35" s="21"/>
      <c r="K35" s="21"/>
      <c r="L35" s="21"/>
      <c r="M35" s="21"/>
      <c r="N35" s="21"/>
      <c r="O35" s="2">
        <f>SUMPRODUCT($B$2:$N$2,B35:N35)</f>
        <v>0</v>
      </c>
      <c r="P35" s="17">
        <v>0.04</v>
      </c>
    </row>
    <row r="36" spans="1:16" x14ac:dyDescent="0.35">
      <c r="A36" s="10"/>
      <c r="B36" s="84"/>
      <c r="C36" s="21"/>
      <c r="D36" s="21"/>
      <c r="E36" s="21"/>
      <c r="F36" s="21"/>
      <c r="G36" s="21"/>
      <c r="H36" s="21"/>
      <c r="I36" s="21"/>
      <c r="J36" s="21"/>
      <c r="K36" s="21"/>
      <c r="L36" s="21"/>
      <c r="M36" s="21"/>
      <c r="N36" s="21"/>
      <c r="O36" s="2"/>
      <c r="P36" s="17"/>
    </row>
    <row r="37" spans="1:16" x14ac:dyDescent="0.35">
      <c r="A37" s="10" t="s">
        <v>34</v>
      </c>
      <c r="B37" s="87"/>
      <c r="C37" s="16"/>
      <c r="D37" s="16"/>
      <c r="E37" s="16"/>
      <c r="F37" s="16"/>
      <c r="G37" s="71"/>
      <c r="H37" s="16"/>
      <c r="I37" s="16"/>
      <c r="J37" s="16"/>
      <c r="K37" s="16"/>
      <c r="L37" s="16"/>
      <c r="M37" s="16"/>
      <c r="N37" s="16"/>
      <c r="O37" s="2">
        <f>SUMPRODUCT($B$2:$N$2,B37:N37)</f>
        <v>0</v>
      </c>
      <c r="P37" s="17">
        <v>0.04</v>
      </c>
    </row>
    <row r="38" spans="1:16" x14ac:dyDescent="0.35">
      <c r="A38" s="10"/>
      <c r="B38" s="87"/>
      <c r="C38" s="16"/>
      <c r="D38" s="16"/>
      <c r="E38" s="16"/>
      <c r="F38" s="16"/>
      <c r="G38" s="16"/>
      <c r="H38" s="16"/>
      <c r="I38" s="16"/>
      <c r="J38" s="16"/>
      <c r="K38" s="16"/>
      <c r="L38" s="16"/>
      <c r="M38" s="16"/>
      <c r="N38" s="16"/>
      <c r="O38" s="2"/>
      <c r="P38" s="17"/>
    </row>
    <row r="39" spans="1:16" x14ac:dyDescent="0.35">
      <c r="A39" s="10" t="s">
        <v>35</v>
      </c>
      <c r="B39" s="84"/>
      <c r="C39" s="21"/>
      <c r="D39" s="21"/>
      <c r="E39" s="21"/>
      <c r="F39" s="21"/>
      <c r="G39" s="70"/>
      <c r="H39" s="21"/>
      <c r="I39" s="21"/>
      <c r="J39" s="21"/>
      <c r="K39" s="21"/>
      <c r="L39" s="21"/>
      <c r="M39" s="21"/>
      <c r="N39" s="21"/>
      <c r="O39" s="2">
        <f>SUMPRODUCT($B$2:$N$2,B39:N39)</f>
        <v>0</v>
      </c>
      <c r="P39" s="17">
        <v>0.04</v>
      </c>
    </row>
    <row r="40" spans="1:16" x14ac:dyDescent="0.35">
      <c r="A40" s="10"/>
      <c r="B40" s="84"/>
      <c r="C40" s="21"/>
      <c r="D40" s="21"/>
      <c r="E40" s="21"/>
      <c r="F40" s="21"/>
      <c r="G40" s="21"/>
      <c r="H40" s="21"/>
      <c r="I40" s="21"/>
      <c r="J40" s="21"/>
      <c r="K40" s="21"/>
      <c r="L40" s="21"/>
      <c r="M40" s="21"/>
      <c r="N40" s="21"/>
      <c r="O40" s="2"/>
      <c r="P40" s="17"/>
    </row>
    <row r="41" spans="1:16" x14ac:dyDescent="0.35">
      <c r="A41" s="10" t="s">
        <v>36</v>
      </c>
      <c r="B41" s="87"/>
      <c r="C41" s="16"/>
      <c r="D41" s="16"/>
      <c r="E41" s="16"/>
      <c r="F41" s="16"/>
      <c r="G41" s="71"/>
      <c r="H41" s="16"/>
      <c r="I41" s="16"/>
      <c r="J41" s="16"/>
      <c r="K41" s="16"/>
      <c r="L41" s="16"/>
      <c r="M41" s="16"/>
      <c r="N41" s="16"/>
      <c r="O41" s="2">
        <f>SUMPRODUCT($B$2:$N$2,B41:N41)</f>
        <v>0</v>
      </c>
      <c r="P41" s="17">
        <v>0.02</v>
      </c>
    </row>
    <row r="42" spans="1:16" x14ac:dyDescent="0.35">
      <c r="A42" s="10"/>
      <c r="B42" s="87"/>
      <c r="C42" s="16"/>
      <c r="D42" s="16"/>
      <c r="E42" s="16"/>
      <c r="F42" s="16"/>
      <c r="G42" s="16"/>
      <c r="H42" s="16"/>
      <c r="I42" s="16"/>
      <c r="J42" s="16"/>
      <c r="K42" s="16"/>
      <c r="L42" s="16"/>
      <c r="M42" s="16"/>
      <c r="N42" s="16"/>
      <c r="O42" s="2"/>
      <c r="P42" s="17"/>
    </row>
    <row r="43" spans="1:16" x14ac:dyDescent="0.35">
      <c r="A43" s="10" t="s">
        <v>37</v>
      </c>
      <c r="B43" s="84"/>
      <c r="C43" s="21"/>
      <c r="D43" s="21"/>
      <c r="E43" s="21"/>
      <c r="F43" s="21"/>
      <c r="G43" s="70"/>
      <c r="H43" s="21"/>
      <c r="I43" s="21"/>
      <c r="J43" s="21"/>
      <c r="K43" s="21"/>
      <c r="L43" s="21"/>
      <c r="M43" s="21"/>
      <c r="N43" s="21"/>
      <c r="O43" s="2">
        <f>SUMPRODUCT($B$2:$N$2,B43:N43)</f>
        <v>0</v>
      </c>
      <c r="P43" s="17">
        <v>0.04</v>
      </c>
    </row>
    <row r="44" spans="1:16" x14ac:dyDescent="0.35">
      <c r="A44" s="10"/>
      <c r="B44" s="84"/>
      <c r="C44" s="21"/>
      <c r="D44" s="21"/>
      <c r="E44" s="21"/>
      <c r="F44" s="21"/>
      <c r="G44" s="21"/>
      <c r="H44" s="21"/>
      <c r="I44" s="21"/>
      <c r="J44" s="21"/>
      <c r="K44" s="21"/>
      <c r="L44" s="21"/>
      <c r="M44" s="21"/>
      <c r="N44" s="21"/>
      <c r="O44" s="2"/>
      <c r="P44" s="17"/>
    </row>
    <row r="45" spans="1:16" x14ac:dyDescent="0.35">
      <c r="A45" s="10" t="s">
        <v>38</v>
      </c>
      <c r="B45" s="87"/>
      <c r="C45" s="16"/>
      <c r="D45" s="16"/>
      <c r="E45" s="16"/>
      <c r="F45" s="16"/>
      <c r="G45" s="71"/>
      <c r="H45" s="16"/>
      <c r="I45" s="16"/>
      <c r="J45" s="16"/>
      <c r="K45" s="16"/>
      <c r="L45" s="16"/>
      <c r="M45" s="16"/>
      <c r="N45" s="16"/>
      <c r="O45" s="2">
        <f>SUMPRODUCT($B$2:$N$2,B45:N45)</f>
        <v>0</v>
      </c>
      <c r="P45" s="17">
        <v>0.03</v>
      </c>
    </row>
    <row r="46" spans="1:16" x14ac:dyDescent="0.35">
      <c r="A46" s="10"/>
      <c r="B46" s="87"/>
      <c r="C46" s="16"/>
      <c r="D46" s="16"/>
      <c r="E46" s="16"/>
      <c r="F46" s="16"/>
      <c r="G46" s="16"/>
      <c r="H46" s="16"/>
      <c r="I46" s="16"/>
      <c r="J46" s="16"/>
      <c r="K46" s="16"/>
      <c r="L46" s="16"/>
      <c r="M46" s="16"/>
      <c r="N46" s="16"/>
      <c r="O46" s="2"/>
      <c r="P46" s="17"/>
    </row>
    <row r="47" spans="1:16" x14ac:dyDescent="0.35">
      <c r="A47" s="10" t="s">
        <v>39</v>
      </c>
      <c r="B47" s="84"/>
      <c r="C47" s="21"/>
      <c r="D47" s="21"/>
      <c r="E47" s="21"/>
      <c r="F47" s="21"/>
      <c r="G47" s="70"/>
      <c r="H47" s="21"/>
      <c r="I47" s="21"/>
      <c r="J47" s="21"/>
      <c r="K47" s="21"/>
      <c r="L47" s="21"/>
      <c r="M47" s="21"/>
      <c r="N47" s="21"/>
      <c r="O47" s="2">
        <f>SUMPRODUCT($B$2:$N$2,B47:N47)</f>
        <v>0</v>
      </c>
      <c r="P47" s="17">
        <v>0.02</v>
      </c>
    </row>
    <row r="48" spans="1:16" x14ac:dyDescent="0.35">
      <c r="A48" s="10"/>
      <c r="B48" s="84"/>
      <c r="C48" s="21"/>
      <c r="D48" s="21"/>
      <c r="E48" s="21"/>
      <c r="F48" s="21"/>
      <c r="G48" s="21"/>
      <c r="H48" s="21"/>
      <c r="I48" s="21"/>
      <c r="J48" s="21"/>
      <c r="K48" s="21"/>
      <c r="L48" s="21"/>
      <c r="M48" s="21"/>
      <c r="N48" s="21"/>
      <c r="O48" s="2"/>
      <c r="P48" s="17"/>
    </row>
    <row r="49" spans="1:18" x14ac:dyDescent="0.35">
      <c r="A49" s="10" t="s">
        <v>40</v>
      </c>
      <c r="B49" s="87"/>
      <c r="C49" s="16"/>
      <c r="D49" s="16"/>
      <c r="E49" s="16"/>
      <c r="F49" s="16"/>
      <c r="G49" s="71"/>
      <c r="H49" s="16"/>
      <c r="I49" s="16"/>
      <c r="J49" s="16"/>
      <c r="K49" s="16"/>
      <c r="L49" s="16"/>
      <c r="M49" s="16"/>
      <c r="N49" s="16"/>
      <c r="O49" s="2">
        <f>SUMPRODUCT($B$2:$N$2,B49:N49)</f>
        <v>0</v>
      </c>
      <c r="P49" s="17">
        <v>0.03</v>
      </c>
    </row>
    <row r="50" spans="1:18" x14ac:dyDescent="0.35">
      <c r="A50" s="10"/>
      <c r="B50" s="87"/>
      <c r="C50" s="16"/>
      <c r="D50" s="16"/>
      <c r="E50" s="16"/>
      <c r="F50" s="16"/>
      <c r="G50" s="16"/>
      <c r="H50" s="16"/>
      <c r="I50" s="16"/>
      <c r="J50" s="16"/>
      <c r="K50" s="16"/>
      <c r="L50" s="16"/>
      <c r="M50" s="16"/>
      <c r="N50" s="16"/>
      <c r="O50" s="2"/>
      <c r="P50" s="17"/>
    </row>
    <row r="51" spans="1:18" x14ac:dyDescent="0.35">
      <c r="A51" s="10" t="s">
        <v>41</v>
      </c>
      <c r="B51" s="84"/>
      <c r="C51" s="21"/>
      <c r="D51" s="21"/>
      <c r="E51" s="21"/>
      <c r="F51" s="21"/>
      <c r="G51" s="70"/>
      <c r="H51" s="21"/>
      <c r="I51" s="21"/>
      <c r="J51" s="21"/>
      <c r="K51" s="21"/>
      <c r="L51" s="21"/>
      <c r="M51" s="21"/>
      <c r="N51" s="21"/>
      <c r="O51" s="2">
        <f>SUMPRODUCT($B$2:$N$2,B51:N51)</f>
        <v>0</v>
      </c>
      <c r="P51" s="17">
        <v>0.03</v>
      </c>
    </row>
    <row r="52" spans="1:18" x14ac:dyDescent="0.35">
      <c r="A52" s="10"/>
      <c r="B52" s="84"/>
      <c r="C52" s="21"/>
      <c r="D52" s="21"/>
      <c r="E52" s="21"/>
      <c r="F52" s="21"/>
      <c r="G52" s="21"/>
      <c r="H52" s="21"/>
      <c r="I52" s="21"/>
      <c r="J52" s="21"/>
      <c r="K52" s="21"/>
      <c r="L52" s="21"/>
      <c r="M52" s="21"/>
      <c r="N52" s="21"/>
      <c r="O52" s="2"/>
      <c r="P52" s="17"/>
    </row>
    <row r="53" spans="1:18" x14ac:dyDescent="0.35">
      <c r="A53" s="10" t="s">
        <v>42</v>
      </c>
      <c r="B53" s="87"/>
      <c r="C53" s="16"/>
      <c r="D53" s="16"/>
      <c r="E53" s="16"/>
      <c r="F53" s="16"/>
      <c r="G53" s="71"/>
      <c r="H53" s="16"/>
      <c r="I53" s="16"/>
      <c r="J53" s="16"/>
      <c r="K53" s="16"/>
      <c r="L53" s="16"/>
      <c r="M53" s="16"/>
      <c r="N53" s="16"/>
      <c r="O53" s="2">
        <f>SUMPRODUCT($B$2:$N$2,B53:N53)</f>
        <v>0</v>
      </c>
      <c r="P53" s="17">
        <v>0.02</v>
      </c>
    </row>
    <row r="54" spans="1:18" x14ac:dyDescent="0.35">
      <c r="A54" s="10"/>
      <c r="B54" s="87"/>
      <c r="C54" s="16"/>
      <c r="D54" s="16"/>
      <c r="E54" s="16"/>
      <c r="F54" s="16"/>
      <c r="G54" s="16"/>
      <c r="H54" s="16"/>
      <c r="I54" s="16"/>
      <c r="J54" s="16"/>
      <c r="K54" s="16"/>
      <c r="L54" s="16"/>
      <c r="M54" s="16"/>
      <c r="N54" s="16"/>
      <c r="O54" s="2"/>
      <c r="P54" s="17"/>
    </row>
    <row r="55" spans="1:18" x14ac:dyDescent="0.35">
      <c r="A55" s="10" t="s">
        <v>43</v>
      </c>
      <c r="B55" s="84"/>
      <c r="C55" s="21"/>
      <c r="D55" s="21"/>
      <c r="E55" s="21"/>
      <c r="F55" s="21"/>
      <c r="G55" s="70"/>
      <c r="H55" s="21"/>
      <c r="I55" s="21"/>
      <c r="J55" s="21"/>
      <c r="K55" s="21"/>
      <c r="L55" s="21"/>
      <c r="M55" s="21"/>
      <c r="N55" s="21"/>
      <c r="O55" s="2">
        <f>SUMPRODUCT($B$2:$N$2,B55:N55)</f>
        <v>0</v>
      </c>
      <c r="P55" s="17">
        <v>0.02</v>
      </c>
    </row>
    <row r="56" spans="1:18" x14ac:dyDescent="0.35">
      <c r="A56" s="10"/>
      <c r="B56" s="84"/>
      <c r="C56" s="21"/>
      <c r="D56" s="21"/>
      <c r="E56" s="21"/>
      <c r="F56" s="21"/>
      <c r="G56" s="21"/>
      <c r="H56" s="21"/>
      <c r="I56" s="21"/>
      <c r="J56" s="21"/>
      <c r="K56" s="21"/>
      <c r="L56" s="21"/>
      <c r="M56" s="21"/>
      <c r="N56" s="21"/>
      <c r="O56" s="2"/>
      <c r="P56" s="17"/>
    </row>
    <row r="57" spans="1:18" ht="18.5" x14ac:dyDescent="0.45">
      <c r="A57" s="10" t="s">
        <v>44</v>
      </c>
      <c r="B57" s="87"/>
      <c r="C57" s="16"/>
      <c r="D57" s="16"/>
      <c r="E57" s="16"/>
      <c r="F57" s="16"/>
      <c r="G57" s="71"/>
      <c r="H57" s="16"/>
      <c r="I57" s="16"/>
      <c r="J57" s="16"/>
      <c r="K57" s="16"/>
      <c r="L57" s="16"/>
      <c r="M57" s="16"/>
      <c r="N57" s="16"/>
      <c r="O57" s="2">
        <f>SUMPRODUCT($B$2:$N$2,B57:N57)</f>
        <v>0</v>
      </c>
      <c r="P57" s="17">
        <v>0.02</v>
      </c>
      <c r="Q57" s="20"/>
      <c r="R57" s="20"/>
    </row>
    <row r="58" spans="1:18" ht="18.5" x14ac:dyDescent="0.45">
      <c r="A58" s="10"/>
      <c r="B58" s="87"/>
      <c r="C58" s="16"/>
      <c r="D58" s="16"/>
      <c r="E58" s="16"/>
      <c r="F58" s="16"/>
      <c r="G58" s="16"/>
      <c r="H58" s="16"/>
      <c r="I58" s="16"/>
      <c r="J58" s="16"/>
      <c r="K58" s="16"/>
      <c r="L58" s="16"/>
      <c r="M58" s="16"/>
      <c r="N58" s="16"/>
      <c r="O58" s="2"/>
      <c r="P58" s="17"/>
      <c r="Q58" s="20"/>
      <c r="R58" s="20"/>
    </row>
    <row r="59" spans="1:18" ht="19" customHeight="1" x14ac:dyDescent="0.35">
      <c r="A59" s="10" t="s">
        <v>45</v>
      </c>
      <c r="B59" s="84"/>
      <c r="C59" s="21"/>
      <c r="D59" s="21"/>
      <c r="E59" s="21"/>
      <c r="F59" s="21"/>
      <c r="G59" s="70"/>
      <c r="H59" s="21"/>
      <c r="I59" s="21"/>
      <c r="J59" s="21"/>
      <c r="K59" s="21"/>
      <c r="L59" s="21"/>
      <c r="M59" s="21"/>
      <c r="N59" s="21"/>
      <c r="O59" s="2">
        <f>SUMPRODUCT($B$2:$N$2,B59:N59)</f>
        <v>0</v>
      </c>
      <c r="P59" s="17">
        <v>0.02</v>
      </c>
      <c r="Q59" s="11"/>
      <c r="R59" s="11"/>
    </row>
    <row r="60" spans="1:18" ht="19" customHeight="1" x14ac:dyDescent="0.35">
      <c r="A60" s="10"/>
      <c r="B60" s="84"/>
      <c r="C60" s="21"/>
      <c r="D60" s="21"/>
      <c r="E60" s="21"/>
      <c r="F60" s="21"/>
      <c r="G60" s="21"/>
      <c r="H60" s="21"/>
      <c r="I60" s="21"/>
      <c r="J60" s="21"/>
      <c r="K60" s="21"/>
      <c r="L60" s="21"/>
      <c r="M60" s="21"/>
      <c r="N60" s="21"/>
      <c r="O60" s="2"/>
      <c r="P60" s="17"/>
      <c r="Q60" s="11"/>
      <c r="R60" s="11"/>
    </row>
    <row r="61" spans="1:18" ht="19" customHeight="1" x14ac:dyDescent="0.35">
      <c r="A61" s="10" t="s">
        <v>46</v>
      </c>
      <c r="B61" s="87"/>
      <c r="C61" s="16"/>
      <c r="D61" s="16"/>
      <c r="E61" s="16"/>
      <c r="F61" s="16"/>
      <c r="G61" s="71"/>
      <c r="H61" s="16"/>
      <c r="I61" s="16"/>
      <c r="J61" s="16"/>
      <c r="K61" s="16"/>
      <c r="L61" s="16"/>
      <c r="M61" s="16"/>
      <c r="N61" s="16"/>
      <c r="O61" s="2">
        <f>SUMPRODUCT($B$2:$N$2,B61:N61)</f>
        <v>0</v>
      </c>
      <c r="P61" s="22">
        <v>0.03</v>
      </c>
      <c r="Q61" s="11"/>
      <c r="R61" s="11"/>
    </row>
    <row r="62" spans="1:18" ht="17.149999999999999" customHeight="1" x14ac:dyDescent="0.35">
      <c r="A62" s="10"/>
      <c r="B62" s="87"/>
      <c r="C62" s="16"/>
      <c r="D62" s="16"/>
      <c r="E62" s="16"/>
      <c r="F62" s="16"/>
      <c r="G62" s="16"/>
      <c r="H62" s="16"/>
      <c r="I62" s="16"/>
      <c r="J62" s="16"/>
      <c r="K62" s="16"/>
      <c r="L62" s="23"/>
      <c r="M62" s="23"/>
      <c r="N62" s="23"/>
      <c r="O62" s="2"/>
      <c r="P62" s="22"/>
      <c r="Q62" s="11"/>
      <c r="R62" s="11"/>
    </row>
    <row r="63" spans="1:18" ht="17.149999999999999" customHeight="1" x14ac:dyDescent="0.35">
      <c r="A63" s="1" t="s">
        <v>14</v>
      </c>
      <c r="B63" s="14">
        <v>1.2350000000000001</v>
      </c>
      <c r="C63" s="14">
        <v>0</v>
      </c>
      <c r="D63" s="14">
        <v>0</v>
      </c>
      <c r="E63" s="14">
        <v>0</v>
      </c>
      <c r="F63" s="14">
        <v>0</v>
      </c>
      <c r="G63" s="14">
        <v>0.7</v>
      </c>
      <c r="H63" s="14">
        <v>1.75</v>
      </c>
      <c r="I63" s="14">
        <v>8</v>
      </c>
      <c r="J63" s="14">
        <v>0</v>
      </c>
      <c r="K63" s="14">
        <v>2.2000000000000002</v>
      </c>
      <c r="L63" s="14">
        <v>0</v>
      </c>
      <c r="M63" s="14">
        <v>0.45</v>
      </c>
      <c r="N63" s="14">
        <v>1.1499999999999999</v>
      </c>
      <c r="O63" s="216">
        <f xml:space="preserve"> (SUM(B63:M63)-N63)</f>
        <v>13.185</v>
      </c>
      <c r="P63" s="18">
        <f>SUM(P3:P62)</f>
        <v>1.0000000000000004</v>
      </c>
      <c r="Q63" s="19"/>
      <c r="R63" s="11"/>
    </row>
    <row r="64" spans="1:18" ht="46.5" x14ac:dyDescent="0.35">
      <c r="O64" s="213" t="s">
        <v>47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I17"/>
  <sheetViews>
    <sheetView workbookViewId="0">
      <selection activeCell="C2" sqref="C2:C5"/>
    </sheetView>
  </sheetViews>
  <sheetFormatPr defaultColWidth="10.83203125" defaultRowHeight="15.5" x14ac:dyDescent="0.35"/>
  <cols>
    <col min="1" max="1" width="32.33203125" style="1" customWidth="1"/>
    <col min="2" max="2" width="31.33203125" style="1" customWidth="1"/>
    <col min="3" max="3" width="29.83203125" style="1" customWidth="1"/>
    <col min="4" max="4" width="30.83203125" style="1" customWidth="1"/>
    <col min="5" max="5" width="15" style="1" customWidth="1"/>
    <col min="6" max="6" width="12.58203125" style="1" customWidth="1"/>
    <col min="7" max="16384" width="10.83203125" style="1"/>
  </cols>
  <sheetData>
    <row r="1" spans="1:9" x14ac:dyDescent="0.35">
      <c r="A1" s="3"/>
      <c r="B1" s="218" t="s">
        <v>202</v>
      </c>
      <c r="C1" s="218"/>
      <c r="D1" s="218"/>
    </row>
    <row r="2" spans="1:9" x14ac:dyDescent="0.35">
      <c r="A2" s="223" t="s">
        <v>240</v>
      </c>
      <c r="B2" s="228" t="s">
        <v>315</v>
      </c>
      <c r="C2" s="228" t="s">
        <v>316</v>
      </c>
      <c r="D2" s="228" t="s">
        <v>241</v>
      </c>
      <c r="E2" s="260" t="s">
        <v>242</v>
      </c>
      <c r="F2" s="253" t="s">
        <v>14</v>
      </c>
    </row>
    <row r="3" spans="1:9" x14ac:dyDescent="0.35">
      <c r="A3" s="223"/>
      <c r="B3" s="228"/>
      <c r="C3" s="228"/>
      <c r="D3" s="229"/>
      <c r="E3" s="260"/>
      <c r="F3" s="253"/>
      <c r="G3" s="65"/>
      <c r="H3" s="65"/>
      <c r="I3" s="65"/>
    </row>
    <row r="4" spans="1:9" x14ac:dyDescent="0.35">
      <c r="A4" s="223"/>
      <c r="B4" s="228"/>
      <c r="C4" s="228"/>
      <c r="D4" s="229"/>
      <c r="E4" s="260"/>
      <c r="F4" s="253"/>
    </row>
    <row r="5" spans="1:9" ht="49" customHeight="1" x14ac:dyDescent="0.35">
      <c r="A5" s="223"/>
      <c r="B5" s="228"/>
      <c r="C5" s="228"/>
      <c r="D5" s="229"/>
      <c r="E5" s="260"/>
      <c r="F5" s="253"/>
    </row>
    <row r="6" spans="1:9" ht="17.149999999999999" customHeight="1" x14ac:dyDescent="0.35">
      <c r="A6" s="12"/>
      <c r="B6" s="114"/>
      <c r="C6" s="114"/>
      <c r="D6" s="115"/>
      <c r="E6" s="260"/>
      <c r="F6" s="2"/>
    </row>
    <row r="7" spans="1:9" x14ac:dyDescent="0.35">
      <c r="A7" s="66" t="s">
        <v>243</v>
      </c>
      <c r="B7" s="67">
        <v>0</v>
      </c>
      <c r="C7" s="67">
        <v>0</v>
      </c>
      <c r="D7" s="67">
        <v>0</v>
      </c>
      <c r="E7" s="74">
        <v>0.45</v>
      </c>
      <c r="F7" s="2">
        <f>SUM(B7:D7)*E7</f>
        <v>0</v>
      </c>
    </row>
    <row r="8" spans="1:9" x14ac:dyDescent="0.35">
      <c r="A8" s="66"/>
      <c r="B8" s="67"/>
      <c r="C8" s="67"/>
      <c r="D8" s="67"/>
      <c r="E8" s="75"/>
      <c r="F8" s="2"/>
    </row>
    <row r="9" spans="1:9" x14ac:dyDescent="0.35">
      <c r="A9" s="66" t="s">
        <v>244</v>
      </c>
      <c r="B9" s="67">
        <v>0</v>
      </c>
      <c r="C9" s="67">
        <v>0</v>
      </c>
      <c r="D9" s="67">
        <v>0</v>
      </c>
      <c r="E9" s="74">
        <v>0.3</v>
      </c>
      <c r="F9" s="2">
        <f>SUM(B9:D9)*E9</f>
        <v>0</v>
      </c>
    </row>
    <row r="10" spans="1:9" x14ac:dyDescent="0.35">
      <c r="A10" s="66"/>
      <c r="B10" s="67"/>
      <c r="C10" s="67"/>
      <c r="D10" s="67"/>
      <c r="E10" s="75"/>
      <c r="F10" s="2"/>
    </row>
    <row r="11" spans="1:9" x14ac:dyDescent="0.35">
      <c r="A11" s="68" t="s">
        <v>245</v>
      </c>
      <c r="B11" s="67">
        <v>0</v>
      </c>
      <c r="C11" s="67">
        <v>0</v>
      </c>
      <c r="D11" s="67">
        <v>0</v>
      </c>
      <c r="E11" s="74">
        <v>0.25</v>
      </c>
      <c r="F11" s="2">
        <f>SUM(B11:D11)*E11</f>
        <v>0</v>
      </c>
    </row>
    <row r="12" spans="1:9" x14ac:dyDescent="0.35">
      <c r="A12" s="66"/>
      <c r="B12" s="67"/>
      <c r="C12" s="67"/>
      <c r="D12" s="67"/>
      <c r="E12" s="75"/>
      <c r="F12" s="2"/>
    </row>
    <row r="13" spans="1:9" ht="32.15" customHeight="1" x14ac:dyDescent="0.35">
      <c r="A13" s="72" t="s">
        <v>14</v>
      </c>
      <c r="B13" s="73"/>
      <c r="C13" s="73"/>
      <c r="D13" s="73"/>
      <c r="E13" s="27"/>
      <c r="F13" s="40">
        <f>(F7+F9+F11)*10</f>
        <v>0</v>
      </c>
    </row>
    <row r="14" spans="1:9" ht="15.75" customHeight="1" x14ac:dyDescent="0.35">
      <c r="A14" s="67"/>
      <c r="B14" s="254" t="s">
        <v>246</v>
      </c>
      <c r="C14" s="255"/>
      <c r="D14" s="256"/>
    </row>
    <row r="15" spans="1:9" x14ac:dyDescent="0.35">
      <c r="A15" s="67"/>
      <c r="B15" s="257"/>
      <c r="C15" s="258"/>
      <c r="D15" s="259"/>
    </row>
    <row r="16" spans="1:9" x14ac:dyDescent="0.35">
      <c r="A16" s="67"/>
      <c r="B16" s="67"/>
      <c r="C16" s="67"/>
      <c r="D16" s="67"/>
    </row>
    <row r="17" spans="5:6" ht="30" customHeight="1" x14ac:dyDescent="0.35">
      <c r="E17" s="28"/>
      <c r="F17" s="49"/>
    </row>
  </sheetData>
  <mergeCells count="8">
    <mergeCell ref="E2:E6"/>
    <mergeCell ref="F2:F5"/>
    <mergeCell ref="B1:D1"/>
    <mergeCell ref="A2:A5"/>
    <mergeCell ref="B2:B5"/>
    <mergeCell ref="C2:C5"/>
    <mergeCell ref="B14:D15"/>
    <mergeCell ref="D2:D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J26"/>
  <sheetViews>
    <sheetView topLeftCell="A14" zoomScale="80" zoomScaleNormal="80" workbookViewId="0">
      <selection activeCell="F21" sqref="F21"/>
    </sheetView>
  </sheetViews>
  <sheetFormatPr defaultColWidth="10.83203125" defaultRowHeight="15.5" x14ac:dyDescent="0.35"/>
  <cols>
    <col min="1" max="1" width="30.83203125" style="1" customWidth="1"/>
    <col min="2" max="2" width="31.33203125" style="1" customWidth="1"/>
    <col min="3" max="3" width="29.83203125" style="1" customWidth="1"/>
    <col min="4" max="5" width="29.58203125" style="1" customWidth="1"/>
    <col min="6" max="6" width="15" style="1" customWidth="1"/>
    <col min="7" max="7" width="17.08203125" style="1" customWidth="1"/>
    <col min="8" max="8" width="16.5" style="1" customWidth="1"/>
    <col min="9" max="16384" width="10.83203125" style="1"/>
  </cols>
  <sheetData>
    <row r="1" spans="1:10" x14ac:dyDescent="0.35">
      <c r="A1" s="3"/>
      <c r="B1" s="218" t="s">
        <v>247</v>
      </c>
      <c r="C1" s="218"/>
      <c r="D1" s="218"/>
      <c r="E1" s="218"/>
    </row>
    <row r="2" spans="1:10" x14ac:dyDescent="0.35">
      <c r="A2" s="223" t="s">
        <v>240</v>
      </c>
      <c r="B2" s="228" t="s">
        <v>204</v>
      </c>
      <c r="C2" s="228" t="s">
        <v>205</v>
      </c>
      <c r="D2" s="228" t="s">
        <v>248</v>
      </c>
      <c r="E2" s="228" t="s">
        <v>207</v>
      </c>
      <c r="F2" s="262" t="s">
        <v>249</v>
      </c>
      <c r="G2" s="253" t="s">
        <v>14</v>
      </c>
    </row>
    <row r="3" spans="1:10" x14ac:dyDescent="0.35">
      <c r="A3" s="223"/>
      <c r="B3" s="228"/>
      <c r="C3" s="228"/>
      <c r="D3" s="229"/>
      <c r="E3" s="228"/>
      <c r="F3" s="262"/>
      <c r="G3" s="253"/>
      <c r="H3" s="65"/>
      <c r="I3" s="65"/>
      <c r="J3" s="65"/>
    </row>
    <row r="4" spans="1:10" x14ac:dyDescent="0.35">
      <c r="A4" s="223"/>
      <c r="B4" s="228"/>
      <c r="C4" s="228"/>
      <c r="D4" s="229"/>
      <c r="E4" s="228"/>
      <c r="F4" s="262"/>
      <c r="G4" s="253"/>
    </row>
    <row r="5" spans="1:10" ht="49" customHeight="1" x14ac:dyDescent="0.35">
      <c r="A5" s="223"/>
      <c r="B5" s="228"/>
      <c r="C5" s="228"/>
      <c r="D5" s="229"/>
      <c r="E5" s="228"/>
      <c r="F5" s="262"/>
      <c r="G5" s="253"/>
    </row>
    <row r="6" spans="1:10" ht="17.149999999999999" customHeight="1" x14ac:dyDescent="0.35">
      <c r="A6" s="12"/>
      <c r="B6" s="32"/>
      <c r="C6" s="32"/>
      <c r="D6" s="30"/>
      <c r="E6" s="30"/>
      <c r="F6" s="262"/>
    </row>
    <row r="7" spans="1:10" x14ac:dyDescent="0.35">
      <c r="A7" s="66" t="s">
        <v>250</v>
      </c>
      <c r="B7" s="67">
        <v>0</v>
      </c>
      <c r="C7" s="67">
        <v>0</v>
      </c>
      <c r="D7" s="67">
        <v>3</v>
      </c>
      <c r="E7" s="67">
        <v>0</v>
      </c>
      <c r="F7" s="76">
        <v>0.2</v>
      </c>
      <c r="G7" s="1">
        <f>SUM(B7:E7)*F7</f>
        <v>0.60000000000000009</v>
      </c>
    </row>
    <row r="8" spans="1:10" ht="62" x14ac:dyDescent="0.35">
      <c r="A8" s="66"/>
      <c r="B8" s="67"/>
      <c r="C8" s="67"/>
      <c r="D8" s="181" t="s">
        <v>251</v>
      </c>
      <c r="E8" s="110"/>
      <c r="F8" s="77"/>
    </row>
    <row r="9" spans="1:10" x14ac:dyDescent="0.35">
      <c r="A9" s="66" t="s">
        <v>252</v>
      </c>
      <c r="B9" s="67">
        <v>3</v>
      </c>
      <c r="C9" s="67">
        <v>0</v>
      </c>
      <c r="D9" s="67">
        <v>0</v>
      </c>
      <c r="E9" s="67">
        <v>0</v>
      </c>
      <c r="F9" s="76">
        <v>0.1</v>
      </c>
      <c r="G9" s="1">
        <f t="shared" ref="G9:G21" si="0">SUM(B9:E9)*F9</f>
        <v>0.30000000000000004</v>
      </c>
    </row>
    <row r="10" spans="1:10" ht="62" x14ac:dyDescent="0.35">
      <c r="A10" s="66"/>
      <c r="B10" s="181" t="s">
        <v>253</v>
      </c>
      <c r="C10" s="67"/>
      <c r="D10" s="67"/>
      <c r="E10" s="67"/>
      <c r="F10" s="77"/>
    </row>
    <row r="11" spans="1:10" x14ac:dyDescent="0.35">
      <c r="A11" s="68" t="s">
        <v>254</v>
      </c>
      <c r="B11" s="67">
        <v>0</v>
      </c>
      <c r="C11" s="67">
        <v>0</v>
      </c>
      <c r="D11" s="67">
        <v>1</v>
      </c>
      <c r="E11" s="67">
        <v>0</v>
      </c>
      <c r="F11" s="76">
        <v>0.05</v>
      </c>
      <c r="G11" s="1">
        <f t="shared" si="0"/>
        <v>0.05</v>
      </c>
    </row>
    <row r="12" spans="1:10" ht="62" x14ac:dyDescent="0.35">
      <c r="A12" s="66"/>
      <c r="B12" s="67"/>
      <c r="C12" s="67"/>
      <c r="D12" s="181" t="s">
        <v>255</v>
      </c>
      <c r="E12" s="110"/>
      <c r="F12" s="77"/>
    </row>
    <row r="13" spans="1:10" ht="46.5" x14ac:dyDescent="0.35">
      <c r="A13" s="68" t="s">
        <v>256</v>
      </c>
      <c r="B13" s="67">
        <v>0</v>
      </c>
      <c r="C13" s="67">
        <v>0</v>
      </c>
      <c r="D13" s="67">
        <v>0</v>
      </c>
      <c r="E13" s="67">
        <v>5</v>
      </c>
      <c r="F13" s="76">
        <v>0.25</v>
      </c>
      <c r="G13" s="1">
        <f t="shared" si="0"/>
        <v>1.25</v>
      </c>
    </row>
    <row r="14" spans="1:10" ht="46.5" x14ac:dyDescent="0.35">
      <c r="A14" s="66"/>
      <c r="B14" s="67"/>
      <c r="C14" s="67"/>
      <c r="D14" s="67"/>
      <c r="E14" s="181" t="s">
        <v>257</v>
      </c>
      <c r="F14" s="77"/>
    </row>
    <row r="15" spans="1:10" x14ac:dyDescent="0.35">
      <c r="A15" s="66" t="s">
        <v>258</v>
      </c>
      <c r="B15" s="67">
        <v>0</v>
      </c>
      <c r="C15" s="67">
        <v>0</v>
      </c>
      <c r="D15" s="67">
        <v>0</v>
      </c>
      <c r="E15" s="67">
        <v>0</v>
      </c>
      <c r="F15" s="76">
        <v>0.1</v>
      </c>
      <c r="G15" s="1">
        <f t="shared" si="0"/>
        <v>0</v>
      </c>
    </row>
    <row r="16" spans="1:10" x14ac:dyDescent="0.35">
      <c r="A16" s="116"/>
      <c r="B16" s="67" t="s">
        <v>259</v>
      </c>
      <c r="C16" s="67"/>
      <c r="D16" s="67"/>
      <c r="E16" s="67"/>
      <c r="F16" s="77"/>
    </row>
    <row r="17" spans="1:8" ht="31" x14ac:dyDescent="0.35">
      <c r="A17" s="68" t="s">
        <v>260</v>
      </c>
      <c r="B17" s="67">
        <v>0</v>
      </c>
      <c r="C17" s="67">
        <v>0</v>
      </c>
      <c r="D17" s="67">
        <v>0</v>
      </c>
      <c r="E17" s="67">
        <v>0</v>
      </c>
      <c r="F17" s="76">
        <v>0.05</v>
      </c>
      <c r="G17" s="1">
        <f t="shared" si="0"/>
        <v>0</v>
      </c>
    </row>
    <row r="18" spans="1:8" x14ac:dyDescent="0.35">
      <c r="A18" s="66"/>
      <c r="B18" s="67" t="s">
        <v>259</v>
      </c>
      <c r="C18" s="67"/>
      <c r="D18" s="67"/>
      <c r="E18" s="67"/>
      <c r="F18" s="77"/>
    </row>
    <row r="19" spans="1:8" ht="46.5" x14ac:dyDescent="0.35">
      <c r="A19" s="68" t="s">
        <v>261</v>
      </c>
      <c r="B19" s="67">
        <v>0</v>
      </c>
      <c r="C19" s="67">
        <v>0</v>
      </c>
      <c r="D19" s="67">
        <v>0</v>
      </c>
      <c r="E19" s="67">
        <v>0</v>
      </c>
      <c r="F19" s="76">
        <v>0.1</v>
      </c>
      <c r="G19" s="1">
        <f t="shared" si="0"/>
        <v>0</v>
      </c>
    </row>
    <row r="20" spans="1:8" x14ac:dyDescent="0.35">
      <c r="A20" s="66"/>
      <c r="B20" s="67" t="s">
        <v>259</v>
      </c>
      <c r="C20" s="67"/>
      <c r="D20" s="67"/>
      <c r="E20" s="67"/>
      <c r="F20" s="77"/>
    </row>
    <row r="21" spans="1:8" ht="46.5" x14ac:dyDescent="0.35">
      <c r="A21" s="68" t="s">
        <v>262</v>
      </c>
      <c r="B21" s="67">
        <v>0</v>
      </c>
      <c r="C21" s="67">
        <v>0</v>
      </c>
      <c r="D21" s="67">
        <v>0</v>
      </c>
      <c r="E21" s="67">
        <v>0</v>
      </c>
      <c r="F21" s="76">
        <v>0.15</v>
      </c>
      <c r="G21" s="1">
        <f t="shared" si="0"/>
        <v>0</v>
      </c>
    </row>
    <row r="22" spans="1:8" ht="30" customHeight="1" x14ac:dyDescent="0.35">
      <c r="A22" s="63"/>
      <c r="B22" s="63"/>
      <c r="C22" s="63"/>
      <c r="D22" s="63"/>
      <c r="E22" s="63"/>
      <c r="F22" s="63"/>
      <c r="G22" s="40">
        <f>SUM(G7:G21)/5*100</f>
        <v>44.000000000000007</v>
      </c>
      <c r="H22" s="40" t="s">
        <v>263</v>
      </c>
    </row>
    <row r="24" spans="1:8" x14ac:dyDescent="0.35">
      <c r="A24" s="67"/>
    </row>
    <row r="25" spans="1:8" x14ac:dyDescent="0.35">
      <c r="A25" s="67"/>
      <c r="C25" s="64"/>
    </row>
    <row r="26" spans="1:8" ht="16.5" customHeight="1" x14ac:dyDescent="0.35">
      <c r="A26" s="261" t="s">
        <v>264</v>
      </c>
      <c r="B26" s="261"/>
      <c r="C26" s="261"/>
      <c r="D26" s="261"/>
      <c r="E26" s="261"/>
    </row>
  </sheetData>
  <mergeCells count="9">
    <mergeCell ref="A26:E26"/>
    <mergeCell ref="F2:F6"/>
    <mergeCell ref="G2:G5"/>
    <mergeCell ref="B1:E1"/>
    <mergeCell ref="A2:A5"/>
    <mergeCell ref="B2:B5"/>
    <mergeCell ref="C2:C5"/>
    <mergeCell ref="D2:D5"/>
    <mergeCell ref="E2:E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D400F-1152-4C43-8A53-409EB8FC433F}">
  <dimension ref="A1:I25"/>
  <sheetViews>
    <sheetView topLeftCell="A2" workbookViewId="0">
      <selection activeCell="F20" sqref="F20"/>
    </sheetView>
  </sheetViews>
  <sheetFormatPr defaultColWidth="10.83203125" defaultRowHeight="15.5" x14ac:dyDescent="0.35"/>
  <cols>
    <col min="1" max="1" width="30.83203125" style="1" customWidth="1"/>
    <col min="2" max="2" width="31.33203125" style="1" customWidth="1"/>
    <col min="3" max="3" width="29.83203125" style="1" customWidth="1"/>
    <col min="4" max="4" width="29.58203125" style="1" customWidth="1"/>
    <col min="5" max="5" width="15" style="1" customWidth="1"/>
    <col min="6" max="6" width="17.08203125" style="1" customWidth="1"/>
    <col min="7" max="7" width="16.5" style="1" customWidth="1"/>
    <col min="8" max="16384" width="10.83203125" style="1"/>
  </cols>
  <sheetData>
    <row r="1" spans="1:9" x14ac:dyDescent="0.35">
      <c r="A1" s="3"/>
      <c r="B1" s="218" t="s">
        <v>247</v>
      </c>
      <c r="C1" s="218"/>
      <c r="D1" s="218"/>
    </row>
    <row r="2" spans="1:9" x14ac:dyDescent="0.35">
      <c r="A2" s="223" t="s">
        <v>240</v>
      </c>
      <c r="B2" s="228" t="s">
        <v>204</v>
      </c>
      <c r="C2" s="228" t="s">
        <v>205</v>
      </c>
      <c r="D2" s="228" t="s">
        <v>248</v>
      </c>
      <c r="E2" s="262" t="s">
        <v>249</v>
      </c>
      <c r="F2" s="253" t="s">
        <v>14</v>
      </c>
    </row>
    <row r="3" spans="1:9" x14ac:dyDescent="0.35">
      <c r="A3" s="223"/>
      <c r="B3" s="228"/>
      <c r="C3" s="228"/>
      <c r="D3" s="229"/>
      <c r="E3" s="262"/>
      <c r="F3" s="253"/>
      <c r="G3" s="65"/>
      <c r="H3" s="65"/>
      <c r="I3" s="65"/>
    </row>
    <row r="4" spans="1:9" x14ac:dyDescent="0.35">
      <c r="A4" s="223"/>
      <c r="B4" s="228"/>
      <c r="C4" s="228"/>
      <c r="D4" s="229"/>
      <c r="E4" s="262"/>
      <c r="F4" s="253"/>
    </row>
    <row r="5" spans="1:9" ht="49" customHeight="1" x14ac:dyDescent="0.35">
      <c r="A5" s="223"/>
      <c r="B5" s="228"/>
      <c r="C5" s="228"/>
      <c r="D5" s="229"/>
      <c r="E5" s="262"/>
      <c r="F5" s="253"/>
    </row>
    <row r="6" spans="1:9" ht="17.149999999999999" customHeight="1" x14ac:dyDescent="0.35">
      <c r="A6" s="12"/>
      <c r="B6" s="32"/>
      <c r="C6" s="32"/>
      <c r="D6" s="30"/>
      <c r="E6" s="262"/>
    </row>
    <row r="7" spans="1:9" ht="31" x14ac:dyDescent="0.35">
      <c r="A7" s="68" t="s">
        <v>265</v>
      </c>
      <c r="B7" s="67">
        <v>0</v>
      </c>
      <c r="C7" s="67">
        <v>0</v>
      </c>
      <c r="D7" s="67">
        <v>0</v>
      </c>
      <c r="E7" s="76">
        <v>0.05</v>
      </c>
      <c r="F7" s="1">
        <f>SUM(B7:D7)*E7</f>
        <v>0</v>
      </c>
    </row>
    <row r="8" spans="1:9" x14ac:dyDescent="0.35">
      <c r="A8" s="66"/>
      <c r="B8" s="67"/>
      <c r="C8" s="67"/>
      <c r="D8" s="67"/>
      <c r="E8" s="77"/>
    </row>
    <row r="9" spans="1:9" ht="31" x14ac:dyDescent="0.35">
      <c r="A9" s="68" t="s">
        <v>266</v>
      </c>
      <c r="B9" s="67">
        <v>0</v>
      </c>
      <c r="C9" s="67">
        <v>0</v>
      </c>
      <c r="D9" s="67">
        <v>0</v>
      </c>
      <c r="E9" s="76">
        <v>0.1</v>
      </c>
      <c r="F9" s="1">
        <f t="shared" ref="F9:F17" si="0">SUM(B9:D9)*E9</f>
        <v>0</v>
      </c>
    </row>
    <row r="10" spans="1:9" x14ac:dyDescent="0.35">
      <c r="A10" s="66"/>
      <c r="B10" s="67"/>
      <c r="C10" s="67"/>
      <c r="D10" s="67"/>
      <c r="E10" s="77"/>
    </row>
    <row r="11" spans="1:9" x14ac:dyDescent="0.35">
      <c r="A11" s="68" t="s">
        <v>267</v>
      </c>
      <c r="B11" s="67">
        <v>0</v>
      </c>
      <c r="C11" s="67">
        <v>0</v>
      </c>
      <c r="D11" s="67">
        <v>0</v>
      </c>
      <c r="E11" s="76">
        <v>0.15</v>
      </c>
      <c r="F11" s="1">
        <f t="shared" si="0"/>
        <v>0</v>
      </c>
    </row>
    <row r="12" spans="1:9" x14ac:dyDescent="0.35">
      <c r="A12" s="66"/>
      <c r="B12" s="67"/>
      <c r="C12" s="67"/>
      <c r="D12" s="67"/>
      <c r="E12" s="77"/>
    </row>
    <row r="13" spans="1:9" x14ac:dyDescent="0.35">
      <c r="A13" s="68" t="s">
        <v>268</v>
      </c>
      <c r="B13" s="67">
        <v>0</v>
      </c>
      <c r="C13" s="67">
        <v>0</v>
      </c>
      <c r="D13" s="67">
        <v>0</v>
      </c>
      <c r="E13" s="76">
        <v>0.15</v>
      </c>
      <c r="F13" s="1">
        <f t="shared" si="0"/>
        <v>0</v>
      </c>
    </row>
    <row r="14" spans="1:9" x14ac:dyDescent="0.35">
      <c r="A14" s="66"/>
      <c r="B14" s="67"/>
      <c r="C14" s="67"/>
      <c r="D14" s="67"/>
      <c r="E14" s="77"/>
    </row>
    <row r="15" spans="1:9" x14ac:dyDescent="0.35">
      <c r="A15" s="66" t="s">
        <v>269</v>
      </c>
      <c r="B15" s="67">
        <v>0</v>
      </c>
      <c r="C15" s="67">
        <v>0</v>
      </c>
      <c r="D15" s="67">
        <v>0</v>
      </c>
      <c r="E15" s="76">
        <v>0.25</v>
      </c>
      <c r="F15" s="1">
        <f t="shared" si="0"/>
        <v>0</v>
      </c>
    </row>
    <row r="16" spans="1:9" x14ac:dyDescent="0.35">
      <c r="A16" s="66"/>
      <c r="B16" s="67"/>
      <c r="C16" s="67"/>
      <c r="D16" s="67"/>
      <c r="E16" s="77"/>
    </row>
    <row r="17" spans="1:7" x14ac:dyDescent="0.35">
      <c r="A17" s="68" t="s">
        <v>270</v>
      </c>
      <c r="B17" s="67">
        <v>0</v>
      </c>
      <c r="C17" s="67">
        <v>0</v>
      </c>
      <c r="D17" s="67">
        <v>0</v>
      </c>
      <c r="E17" s="76">
        <v>0.3</v>
      </c>
      <c r="F17" s="1">
        <f t="shared" si="0"/>
        <v>0</v>
      </c>
    </row>
    <row r="18" spans="1:7" x14ac:dyDescent="0.35">
      <c r="A18" s="66"/>
      <c r="B18" s="67"/>
      <c r="C18" s="67"/>
      <c r="D18" s="67"/>
      <c r="E18" s="77"/>
    </row>
    <row r="19" spans="1:7" ht="31" customHeight="1" x14ac:dyDescent="0.35">
      <c r="A19" s="111"/>
      <c r="B19" s="263" t="s">
        <v>271</v>
      </c>
      <c r="C19" s="264"/>
      <c r="D19" s="265"/>
      <c r="E19" s="18"/>
      <c r="F19" s="69">
        <f>SUM(F7:F17)/4*100</f>
        <v>0</v>
      </c>
      <c r="G19" s="69" t="s">
        <v>272</v>
      </c>
    </row>
    <row r="20" spans="1:7" x14ac:dyDescent="0.35">
      <c r="A20" s="67"/>
      <c r="B20" s="67"/>
      <c r="C20" s="67"/>
      <c r="D20" s="67"/>
    </row>
    <row r="21" spans="1:7" x14ac:dyDescent="0.35">
      <c r="A21" s="91"/>
      <c r="B21" s="67"/>
      <c r="C21" s="67"/>
      <c r="D21" s="67"/>
      <c r="E21" s="18"/>
    </row>
    <row r="22" spans="1:7" ht="30" customHeight="1" x14ac:dyDescent="0.35">
      <c r="F22" s="28"/>
      <c r="G22" s="28"/>
    </row>
    <row r="25" spans="1:7" x14ac:dyDescent="0.35">
      <c r="C25" s="64"/>
    </row>
  </sheetData>
  <mergeCells count="8">
    <mergeCell ref="B19:D19"/>
    <mergeCell ref="E2:E6"/>
    <mergeCell ref="F2:F5"/>
    <mergeCell ref="B1:D1"/>
    <mergeCell ref="A2:A5"/>
    <mergeCell ref="B2:B5"/>
    <mergeCell ref="C2:C5"/>
    <mergeCell ref="D2:D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26"/>
  <sheetViews>
    <sheetView topLeftCell="A15" zoomScale="80" zoomScaleNormal="80" workbookViewId="0">
      <pane xSplit="1" topLeftCell="B1" activePane="topRight" state="frozen"/>
      <selection pane="topRight" activeCell="G12" sqref="G12"/>
    </sheetView>
  </sheetViews>
  <sheetFormatPr defaultColWidth="10.83203125" defaultRowHeight="15.5" x14ac:dyDescent="0.35"/>
  <cols>
    <col min="1" max="1" width="84.08203125" style="28" customWidth="1"/>
    <col min="2" max="2" width="22" style="28" customWidth="1"/>
    <col min="3" max="3" width="21.83203125" style="28" customWidth="1"/>
    <col min="4" max="4" width="21.5" style="28" customWidth="1"/>
    <col min="5" max="5" width="21.83203125" style="28" customWidth="1"/>
    <col min="6" max="6" width="15.33203125" style="28" customWidth="1"/>
    <col min="7" max="7" width="15.5" style="28" customWidth="1"/>
    <col min="8" max="8" width="21.83203125" style="28" customWidth="1"/>
    <col min="9" max="16384" width="10.83203125" style="28"/>
  </cols>
  <sheetData>
    <row r="1" spans="1:7" x14ac:dyDescent="0.35">
      <c r="A1" s="26"/>
      <c r="B1" s="218" t="s">
        <v>273</v>
      </c>
      <c r="C1" s="218"/>
      <c r="D1" s="218"/>
      <c r="E1" s="26"/>
      <c r="F1" s="26"/>
      <c r="G1" s="26"/>
    </row>
    <row r="2" spans="1:7" x14ac:dyDescent="0.35">
      <c r="A2" s="218" t="s">
        <v>274</v>
      </c>
      <c r="B2" s="219" t="s">
        <v>275</v>
      </c>
      <c r="C2" s="219" t="s">
        <v>276</v>
      </c>
      <c r="D2" s="219" t="s">
        <v>277</v>
      </c>
      <c r="E2" s="218" t="s">
        <v>14</v>
      </c>
      <c r="F2" s="223" t="s">
        <v>15</v>
      </c>
      <c r="G2" s="223" t="s">
        <v>16</v>
      </c>
    </row>
    <row r="3" spans="1:7" x14ac:dyDescent="0.35">
      <c r="A3" s="218"/>
      <c r="B3" s="220"/>
      <c r="C3" s="220"/>
      <c r="D3" s="220"/>
      <c r="E3" s="218"/>
      <c r="F3" s="223"/>
      <c r="G3" s="223"/>
    </row>
    <row r="4" spans="1:7" x14ac:dyDescent="0.35">
      <c r="A4" s="218"/>
      <c r="B4" s="220"/>
      <c r="C4" s="220"/>
      <c r="D4" s="220"/>
      <c r="E4" s="218"/>
      <c r="F4" s="223"/>
      <c r="G4" s="223"/>
    </row>
    <row r="5" spans="1:7" x14ac:dyDescent="0.35">
      <c r="A5" s="218"/>
      <c r="B5" s="220"/>
      <c r="C5" s="220"/>
      <c r="D5" s="220"/>
      <c r="E5" s="218"/>
      <c r="F5" s="223"/>
      <c r="G5" s="223"/>
    </row>
    <row r="6" spans="1:7" x14ac:dyDescent="0.35">
      <c r="A6" s="36" t="s">
        <v>278</v>
      </c>
      <c r="B6" s="37">
        <v>0</v>
      </c>
      <c r="C6" s="37">
        <v>0</v>
      </c>
      <c r="D6" s="37">
        <v>0</v>
      </c>
      <c r="E6" s="35">
        <f>SUM(B6:D6)</f>
        <v>0</v>
      </c>
      <c r="F6" s="30">
        <v>0.15</v>
      </c>
      <c r="G6" s="35">
        <f>(B6*F6)+(C6*F6)+(D6*F6)</f>
        <v>0</v>
      </c>
    </row>
    <row r="7" spans="1:7" ht="94.5" customHeight="1" x14ac:dyDescent="0.35">
      <c r="A7" s="176"/>
      <c r="B7" s="266" t="s">
        <v>279</v>
      </c>
      <c r="C7" s="267"/>
      <c r="D7" s="268"/>
      <c r="E7" s="35"/>
      <c r="F7" s="27"/>
      <c r="G7" s="35"/>
    </row>
    <row r="8" spans="1:7" x14ac:dyDescent="0.35">
      <c r="A8" s="36" t="s">
        <v>280</v>
      </c>
      <c r="B8" s="38">
        <v>1</v>
      </c>
      <c r="C8" s="38">
        <v>0</v>
      </c>
      <c r="D8" s="38">
        <v>0</v>
      </c>
      <c r="E8" s="35">
        <f t="shared" ref="E8:E24" si="0">SUM(B8:D8)</f>
        <v>1</v>
      </c>
      <c r="F8" s="31">
        <v>7.4999999999999997E-2</v>
      </c>
      <c r="G8" s="35">
        <f t="shared" ref="G8:G24" si="1">(B8*F8)+(C8*F8)+(D8*F8)</f>
        <v>7.4999999999999997E-2</v>
      </c>
    </row>
    <row r="9" spans="1:7" ht="46.5" x14ac:dyDescent="0.35">
      <c r="A9" s="175"/>
      <c r="B9" s="79" t="s">
        <v>281</v>
      </c>
      <c r="C9" s="38"/>
      <c r="D9" s="38"/>
      <c r="E9" s="35"/>
      <c r="F9" s="27"/>
      <c r="G9" s="35"/>
    </row>
    <row r="10" spans="1:7" x14ac:dyDescent="0.35">
      <c r="A10" s="36" t="s">
        <v>282</v>
      </c>
      <c r="B10" s="37">
        <v>1</v>
      </c>
      <c r="C10" s="37">
        <v>0</v>
      </c>
      <c r="D10" s="37">
        <v>0</v>
      </c>
      <c r="E10" s="35">
        <f t="shared" si="0"/>
        <v>1</v>
      </c>
      <c r="F10" s="31">
        <v>7.4999999999999997E-2</v>
      </c>
      <c r="G10" s="35">
        <f t="shared" si="1"/>
        <v>7.4999999999999997E-2</v>
      </c>
    </row>
    <row r="11" spans="1:7" ht="46.5" x14ac:dyDescent="0.35">
      <c r="A11" s="175"/>
      <c r="B11" s="192" t="s">
        <v>283</v>
      </c>
      <c r="C11" s="190"/>
      <c r="D11" s="191"/>
      <c r="E11" s="35"/>
      <c r="F11" s="27"/>
      <c r="G11" s="35"/>
    </row>
    <row r="12" spans="1:7" ht="31" x14ac:dyDescent="0.35">
      <c r="A12" s="39" t="s">
        <v>284</v>
      </c>
      <c r="B12" s="38">
        <v>0</v>
      </c>
      <c r="C12" s="38">
        <v>0</v>
      </c>
      <c r="D12" s="38">
        <v>0</v>
      </c>
      <c r="E12" s="35">
        <f t="shared" si="0"/>
        <v>0</v>
      </c>
      <c r="F12" s="32">
        <v>0.15</v>
      </c>
      <c r="G12" s="35">
        <f t="shared" si="1"/>
        <v>0</v>
      </c>
    </row>
    <row r="13" spans="1:7" x14ac:dyDescent="0.35">
      <c r="A13" s="173"/>
      <c r="B13" s="269" t="s">
        <v>285</v>
      </c>
      <c r="C13" s="270"/>
      <c r="D13" s="271"/>
      <c r="E13" s="35"/>
      <c r="F13" s="33"/>
      <c r="G13" s="35"/>
    </row>
    <row r="14" spans="1:7" ht="31" x14ac:dyDescent="0.35">
      <c r="A14" s="39" t="s">
        <v>286</v>
      </c>
      <c r="B14" s="37">
        <v>0</v>
      </c>
      <c r="C14" s="37">
        <v>0</v>
      </c>
      <c r="D14" s="37">
        <v>0</v>
      </c>
      <c r="E14" s="35">
        <f t="shared" si="0"/>
        <v>0</v>
      </c>
      <c r="F14" s="32">
        <v>0.1</v>
      </c>
      <c r="G14" s="35">
        <f t="shared" si="1"/>
        <v>0</v>
      </c>
    </row>
    <row r="15" spans="1:7" x14ac:dyDescent="0.35">
      <c r="A15" s="173"/>
      <c r="B15" s="272" t="s">
        <v>285</v>
      </c>
      <c r="C15" s="273"/>
      <c r="D15" s="274"/>
      <c r="E15" s="35"/>
      <c r="F15" s="33"/>
      <c r="G15" s="35"/>
    </row>
    <row r="16" spans="1:7" x14ac:dyDescent="0.35">
      <c r="A16" s="39" t="s">
        <v>287</v>
      </c>
      <c r="B16" s="38">
        <v>1</v>
      </c>
      <c r="C16" s="38">
        <v>0</v>
      </c>
      <c r="D16" s="38">
        <v>0</v>
      </c>
      <c r="E16" s="35">
        <f t="shared" si="0"/>
        <v>1</v>
      </c>
      <c r="F16" s="32">
        <v>0.1</v>
      </c>
      <c r="G16" s="35">
        <f t="shared" si="1"/>
        <v>0.1</v>
      </c>
    </row>
    <row r="17" spans="1:8" ht="61" customHeight="1" x14ac:dyDescent="0.35">
      <c r="A17" s="174"/>
      <c r="B17" s="275" t="s">
        <v>288</v>
      </c>
      <c r="C17" s="276"/>
      <c r="D17" s="277"/>
      <c r="E17" s="35"/>
      <c r="F17" s="33"/>
      <c r="G17" s="35"/>
    </row>
    <row r="18" spans="1:8" x14ac:dyDescent="0.35">
      <c r="A18" s="39" t="s">
        <v>289</v>
      </c>
      <c r="B18" s="37">
        <v>0</v>
      </c>
      <c r="C18" s="37">
        <v>0</v>
      </c>
      <c r="D18" s="37">
        <v>0</v>
      </c>
      <c r="E18" s="35">
        <f t="shared" si="0"/>
        <v>0</v>
      </c>
      <c r="F18" s="32">
        <v>0.1</v>
      </c>
      <c r="G18" s="35">
        <f t="shared" si="1"/>
        <v>0</v>
      </c>
    </row>
    <row r="19" spans="1:8" ht="34" customHeight="1" x14ac:dyDescent="0.35">
      <c r="A19" s="175"/>
      <c r="B19" s="266" t="s">
        <v>290</v>
      </c>
      <c r="C19" s="267"/>
      <c r="D19" s="268"/>
      <c r="E19" s="35"/>
      <c r="F19" s="27"/>
      <c r="G19" s="35"/>
    </row>
    <row r="20" spans="1:8" x14ac:dyDescent="0.35">
      <c r="A20" s="39" t="s">
        <v>291</v>
      </c>
      <c r="B20" s="38">
        <v>0</v>
      </c>
      <c r="C20" s="38">
        <v>2</v>
      </c>
      <c r="D20" s="38">
        <v>0</v>
      </c>
      <c r="E20" s="35">
        <f t="shared" si="0"/>
        <v>2</v>
      </c>
      <c r="F20" s="32">
        <v>0.1</v>
      </c>
      <c r="G20" s="35">
        <f t="shared" si="1"/>
        <v>0.2</v>
      </c>
    </row>
    <row r="21" spans="1:8" ht="49.5" customHeight="1" x14ac:dyDescent="0.35">
      <c r="A21" s="173"/>
      <c r="B21" s="278" t="s">
        <v>292</v>
      </c>
      <c r="C21" s="279"/>
      <c r="D21" s="280"/>
      <c r="E21" s="35"/>
      <c r="F21" s="27"/>
      <c r="G21" s="35"/>
    </row>
    <row r="22" spans="1:8" ht="31" x14ac:dyDescent="0.35">
      <c r="A22" s="39" t="s">
        <v>293</v>
      </c>
      <c r="B22" s="37">
        <v>0</v>
      </c>
      <c r="C22" s="37">
        <v>0</v>
      </c>
      <c r="D22" s="37">
        <v>0</v>
      </c>
      <c r="E22" s="35">
        <f t="shared" si="0"/>
        <v>0</v>
      </c>
      <c r="F22" s="32">
        <v>0.08</v>
      </c>
      <c r="G22" s="35">
        <f t="shared" si="1"/>
        <v>0</v>
      </c>
    </row>
    <row r="23" spans="1:8" ht="31.5" customHeight="1" x14ac:dyDescent="0.35">
      <c r="A23" s="173"/>
      <c r="B23" s="266" t="s">
        <v>294</v>
      </c>
      <c r="C23" s="267"/>
      <c r="D23" s="268"/>
      <c r="E23" s="35"/>
      <c r="F23" s="27"/>
      <c r="G23" s="35"/>
    </row>
    <row r="24" spans="1:8" ht="31" x14ac:dyDescent="0.35">
      <c r="A24" s="39" t="s">
        <v>295</v>
      </c>
      <c r="B24" s="38">
        <v>0</v>
      </c>
      <c r="C24" s="38">
        <v>0</v>
      </c>
      <c r="D24" s="38">
        <v>0</v>
      </c>
      <c r="E24" s="35">
        <f t="shared" si="0"/>
        <v>0</v>
      </c>
      <c r="F24" s="32">
        <v>7.0000000000000007E-2</v>
      </c>
      <c r="G24" s="35">
        <f t="shared" si="1"/>
        <v>0</v>
      </c>
    </row>
    <row r="25" spans="1:8" ht="32.15" customHeight="1" x14ac:dyDescent="0.35">
      <c r="A25" s="173"/>
      <c r="B25" s="269" t="s">
        <v>285</v>
      </c>
      <c r="C25" s="270"/>
      <c r="D25" s="271"/>
      <c r="E25" s="35"/>
      <c r="F25" s="34">
        <f>SUM(F6,F8,F10,F12,F14,F16,F18,F20,F22,F24)</f>
        <v>0.99999999999999978</v>
      </c>
      <c r="G25" s="40">
        <f>SUM(G6:G24)*10</f>
        <v>4.5</v>
      </c>
      <c r="H25" s="40" t="s">
        <v>272</v>
      </c>
    </row>
    <row r="26" spans="1:8" x14ac:dyDescent="0.35">
      <c r="B26" s="35">
        <f>SUM(B6:B25)</f>
        <v>3</v>
      </c>
      <c r="C26" s="35">
        <f>SUM(C6:C25)</f>
        <v>2</v>
      </c>
      <c r="D26" s="35">
        <f>SUM(D6:D25)</f>
        <v>0</v>
      </c>
    </row>
  </sheetData>
  <mergeCells count="16">
    <mergeCell ref="B7:D7"/>
    <mergeCell ref="B25:D25"/>
    <mergeCell ref="B23:D23"/>
    <mergeCell ref="B13:D13"/>
    <mergeCell ref="B15:D15"/>
    <mergeCell ref="B17:D17"/>
    <mergeCell ref="B19:D19"/>
    <mergeCell ref="B21:D21"/>
    <mergeCell ref="F2:F5"/>
    <mergeCell ref="G2:G5"/>
    <mergeCell ref="B1:D1"/>
    <mergeCell ref="A2:A5"/>
    <mergeCell ref="B2:B5"/>
    <mergeCell ref="C2:C5"/>
    <mergeCell ref="D2:D5"/>
    <mergeCell ref="E2:E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H25"/>
  <sheetViews>
    <sheetView topLeftCell="A6" zoomScale="70" zoomScaleNormal="70" workbookViewId="0">
      <pane xSplit="1" topLeftCell="E1" activePane="topRight" state="frozen"/>
      <selection pane="topRight" activeCell="G22" sqref="G22"/>
    </sheetView>
  </sheetViews>
  <sheetFormatPr defaultColWidth="10.83203125" defaultRowHeight="15.5" x14ac:dyDescent="0.35"/>
  <cols>
    <col min="1" max="1" width="98.08203125" style="28" customWidth="1"/>
    <col min="2" max="4" width="25" style="28" customWidth="1"/>
    <col min="5" max="5" width="21.83203125" style="28" customWidth="1"/>
    <col min="6" max="6" width="15.33203125" style="28" customWidth="1"/>
    <col min="7" max="7" width="17.83203125" style="28" customWidth="1"/>
    <col min="8" max="8" width="32.33203125" style="28" customWidth="1"/>
    <col min="9" max="16384" width="10.83203125" style="28"/>
  </cols>
  <sheetData>
    <row r="1" spans="1:7" x14ac:dyDescent="0.35">
      <c r="A1" s="26"/>
      <c r="B1" s="218" t="s">
        <v>296</v>
      </c>
      <c r="C1" s="218"/>
      <c r="D1" s="218"/>
      <c r="E1" s="26"/>
      <c r="F1" s="26"/>
      <c r="G1" s="26"/>
    </row>
    <row r="2" spans="1:7" ht="16" customHeight="1" x14ac:dyDescent="0.35">
      <c r="A2" s="218" t="s">
        <v>297</v>
      </c>
      <c r="B2" s="219" t="s">
        <v>298</v>
      </c>
      <c r="C2" s="219" t="s">
        <v>299</v>
      </c>
      <c r="D2" s="219" t="s">
        <v>300</v>
      </c>
      <c r="E2" s="218" t="s">
        <v>14</v>
      </c>
      <c r="F2" s="223" t="s">
        <v>15</v>
      </c>
      <c r="G2" s="223" t="s">
        <v>16</v>
      </c>
    </row>
    <row r="3" spans="1:7" ht="15.65" customHeight="1" x14ac:dyDescent="0.35">
      <c r="A3" s="218"/>
      <c r="B3" s="220"/>
      <c r="C3" s="219"/>
      <c r="D3" s="220"/>
      <c r="E3" s="218"/>
      <c r="F3" s="223"/>
      <c r="G3" s="223"/>
    </row>
    <row r="4" spans="1:7" ht="15.65" customHeight="1" x14ac:dyDescent="0.35">
      <c r="A4" s="218"/>
      <c r="B4" s="220"/>
      <c r="C4" s="219"/>
      <c r="D4" s="220"/>
      <c r="E4" s="218"/>
      <c r="F4" s="223"/>
      <c r="G4" s="223"/>
    </row>
    <row r="5" spans="1:7" ht="31" customHeight="1" x14ac:dyDescent="0.35">
      <c r="A5" s="218"/>
      <c r="B5" s="220"/>
      <c r="C5" s="224"/>
      <c r="D5" s="220"/>
      <c r="E5" s="218"/>
      <c r="F5" s="223"/>
      <c r="G5" s="223"/>
    </row>
    <row r="6" spans="1:7" x14ac:dyDescent="0.35">
      <c r="A6" s="36" t="s">
        <v>301</v>
      </c>
      <c r="B6" s="37">
        <v>0</v>
      </c>
      <c r="C6" s="37">
        <v>1</v>
      </c>
      <c r="D6" s="37">
        <v>0</v>
      </c>
      <c r="E6" s="35">
        <f>SUM(B6:D6)</f>
        <v>1</v>
      </c>
      <c r="F6" s="30">
        <v>0.15</v>
      </c>
      <c r="G6" s="35">
        <f>(B6*F6)+(C6*F6)+(D6*F6)</f>
        <v>0.15</v>
      </c>
    </row>
    <row r="7" spans="1:7" ht="15.65" customHeight="1" x14ac:dyDescent="0.35">
      <c r="A7" s="36"/>
      <c r="B7" s="37"/>
      <c r="C7" s="37" t="s">
        <v>302</v>
      </c>
      <c r="D7" s="37"/>
      <c r="E7" s="35"/>
      <c r="F7" s="27"/>
      <c r="G7" s="35"/>
    </row>
    <row r="8" spans="1:7" ht="15.65" customHeight="1" x14ac:dyDescent="0.35">
      <c r="A8" s="36" t="s">
        <v>303</v>
      </c>
      <c r="B8" s="38">
        <v>0</v>
      </c>
      <c r="C8" s="38">
        <v>0</v>
      </c>
      <c r="D8" s="38">
        <v>0</v>
      </c>
      <c r="E8" s="35">
        <f t="shared" ref="E8:E20" si="0">SUM(B8:D8)</f>
        <v>0</v>
      </c>
      <c r="F8" s="31">
        <v>0.2</v>
      </c>
      <c r="G8" s="35">
        <f t="shared" ref="G8:G20" si="1">(B8*F8)+(C8*F8)+(D8*F8)</f>
        <v>0</v>
      </c>
    </row>
    <row r="9" spans="1:7" ht="15.65" customHeight="1" x14ac:dyDescent="0.35">
      <c r="A9" s="36"/>
      <c r="B9" s="38" t="s">
        <v>304</v>
      </c>
      <c r="C9" s="38"/>
      <c r="D9" s="38"/>
      <c r="E9" s="35"/>
      <c r="F9" s="27"/>
      <c r="G9" s="35"/>
    </row>
    <row r="10" spans="1:7" ht="15.65" customHeight="1" x14ac:dyDescent="0.35">
      <c r="A10" s="39" t="s">
        <v>305</v>
      </c>
      <c r="B10" s="37">
        <v>0</v>
      </c>
      <c r="C10" s="37">
        <v>0</v>
      </c>
      <c r="D10" s="37">
        <v>0</v>
      </c>
      <c r="E10" s="35">
        <f t="shared" si="0"/>
        <v>0</v>
      </c>
      <c r="F10" s="31">
        <v>0.2</v>
      </c>
      <c r="G10" s="35">
        <f t="shared" si="1"/>
        <v>0</v>
      </c>
    </row>
    <row r="11" spans="1:7" ht="15.65" customHeight="1" x14ac:dyDescent="0.35">
      <c r="A11" s="36"/>
      <c r="B11" s="37" t="s">
        <v>304</v>
      </c>
      <c r="C11" s="37"/>
      <c r="D11" s="37"/>
      <c r="E11" s="35"/>
      <c r="F11" s="27"/>
      <c r="G11" s="35"/>
    </row>
    <row r="12" spans="1:7" ht="15.65" customHeight="1" x14ac:dyDescent="0.35">
      <c r="A12" s="39" t="s">
        <v>306</v>
      </c>
      <c r="B12" s="38">
        <v>0</v>
      </c>
      <c r="C12" s="38">
        <v>1</v>
      </c>
      <c r="D12" s="38">
        <v>0</v>
      </c>
      <c r="E12" s="35">
        <f t="shared" si="0"/>
        <v>1</v>
      </c>
      <c r="F12" s="32">
        <v>0.1</v>
      </c>
      <c r="G12" s="35">
        <f t="shared" si="1"/>
        <v>0.1</v>
      </c>
    </row>
    <row r="13" spans="1:7" ht="45" customHeight="1" x14ac:dyDescent="0.35">
      <c r="A13" s="39"/>
      <c r="B13" s="38"/>
      <c r="C13" s="81" t="s">
        <v>307</v>
      </c>
      <c r="D13" s="38"/>
      <c r="E13" s="35"/>
      <c r="F13" s="33"/>
      <c r="G13" s="35"/>
    </row>
    <row r="14" spans="1:7" ht="15.65" customHeight="1" x14ac:dyDescent="0.35">
      <c r="A14" s="39" t="s">
        <v>308</v>
      </c>
      <c r="B14" s="37">
        <v>0</v>
      </c>
      <c r="C14" s="37">
        <v>0</v>
      </c>
      <c r="D14" s="37">
        <v>4</v>
      </c>
      <c r="E14" s="35">
        <f t="shared" si="0"/>
        <v>4</v>
      </c>
      <c r="F14" s="32">
        <v>0.1</v>
      </c>
      <c r="G14" s="35">
        <f t="shared" si="1"/>
        <v>0.4</v>
      </c>
    </row>
    <row r="15" spans="1:7" ht="41.15" customHeight="1" x14ac:dyDescent="0.35">
      <c r="A15" s="39"/>
      <c r="B15" s="37"/>
      <c r="C15" s="37"/>
      <c r="D15" s="80" t="s">
        <v>309</v>
      </c>
      <c r="E15" s="35"/>
      <c r="F15" s="33"/>
      <c r="G15" s="35"/>
    </row>
    <row r="16" spans="1:7" ht="15.65" customHeight="1" x14ac:dyDescent="0.35">
      <c r="A16" s="39" t="s">
        <v>310</v>
      </c>
      <c r="B16" s="38">
        <v>0</v>
      </c>
      <c r="C16" s="38">
        <v>0</v>
      </c>
      <c r="D16" s="38">
        <v>3</v>
      </c>
      <c r="E16" s="35">
        <f t="shared" si="0"/>
        <v>3</v>
      </c>
      <c r="F16" s="32">
        <v>0.1</v>
      </c>
      <c r="G16" s="35">
        <f t="shared" si="1"/>
        <v>0.30000000000000004</v>
      </c>
    </row>
    <row r="17" spans="1:8" ht="15.65" customHeight="1" x14ac:dyDescent="0.35">
      <c r="A17" s="39"/>
      <c r="B17" s="38"/>
      <c r="C17" s="38"/>
      <c r="D17" s="38" t="s">
        <v>311</v>
      </c>
      <c r="E17" s="35"/>
      <c r="F17" s="33"/>
      <c r="G17" s="35"/>
    </row>
    <row r="18" spans="1:8" ht="15.65" customHeight="1" x14ac:dyDescent="0.35">
      <c r="A18" s="39" t="s">
        <v>312</v>
      </c>
      <c r="B18" s="37">
        <v>0</v>
      </c>
      <c r="C18" s="37">
        <v>0</v>
      </c>
      <c r="D18" s="37">
        <v>2</v>
      </c>
      <c r="E18" s="35">
        <f t="shared" si="0"/>
        <v>2</v>
      </c>
      <c r="F18" s="32">
        <v>0.1</v>
      </c>
      <c r="G18" s="35">
        <f t="shared" si="1"/>
        <v>0.2</v>
      </c>
    </row>
    <row r="19" spans="1:8" ht="15.65" customHeight="1" x14ac:dyDescent="0.35">
      <c r="A19" s="36"/>
      <c r="B19" s="37"/>
      <c r="C19" s="37"/>
      <c r="D19" s="37" t="s">
        <v>311</v>
      </c>
      <c r="E19" s="35"/>
      <c r="F19" s="27"/>
      <c r="G19" s="35"/>
    </row>
    <row r="20" spans="1:8" ht="31" customHeight="1" x14ac:dyDescent="0.35">
      <c r="A20" s="39" t="s">
        <v>313</v>
      </c>
      <c r="B20" s="37">
        <v>0</v>
      </c>
      <c r="C20" s="37">
        <v>0</v>
      </c>
      <c r="D20" s="37">
        <v>0</v>
      </c>
      <c r="E20" s="35">
        <f t="shared" si="0"/>
        <v>0</v>
      </c>
      <c r="F20" s="32">
        <v>0.05</v>
      </c>
      <c r="G20" s="35">
        <f t="shared" si="1"/>
        <v>0</v>
      </c>
    </row>
    <row r="21" spans="1:8" ht="15.65" customHeight="1" x14ac:dyDescent="0.35">
      <c r="A21" s="36"/>
      <c r="B21" s="37"/>
      <c r="C21" s="37"/>
      <c r="D21" s="37"/>
      <c r="E21" s="35"/>
      <c r="F21" s="27"/>
      <c r="G21" s="35"/>
    </row>
    <row r="22" spans="1:8" ht="46.5" customHeight="1" x14ac:dyDescent="0.35">
      <c r="A22" s="41"/>
      <c r="B22" s="43">
        <f>SUM(B6:B21)</f>
        <v>0</v>
      </c>
      <c r="C22" s="43">
        <f>SUM(C6:C21)</f>
        <v>2</v>
      </c>
      <c r="D22" s="43">
        <f>SUM(D6:D21)</f>
        <v>9</v>
      </c>
      <c r="F22" s="34">
        <f>SUM(F6,F8,F10:F20)</f>
        <v>1</v>
      </c>
      <c r="G22" s="40">
        <f>SUM(G6:G20)*100/5</f>
        <v>23.000000000000004</v>
      </c>
      <c r="H22" s="53" t="s">
        <v>314</v>
      </c>
    </row>
    <row r="23" spans="1:8" ht="15.65" customHeight="1" x14ac:dyDescent="0.35">
      <c r="A23" s="42"/>
      <c r="B23" s="42"/>
      <c r="C23" s="42"/>
      <c r="D23" s="42"/>
      <c r="F23" s="34"/>
    </row>
    <row r="25" spans="1:8" ht="15.65" customHeight="1" x14ac:dyDescent="0.35"/>
  </sheetData>
  <mergeCells count="8">
    <mergeCell ref="F2:F5"/>
    <mergeCell ref="G2:G5"/>
    <mergeCell ref="B1:D1"/>
    <mergeCell ref="A2:A5"/>
    <mergeCell ref="B2:B5"/>
    <mergeCell ref="C2:C5"/>
    <mergeCell ref="D2:D5"/>
    <mergeCell ref="E2:E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D63"/>
  <sheetViews>
    <sheetView topLeftCell="A12" zoomScale="70" zoomScaleNormal="70" workbookViewId="0">
      <selection activeCell="E25" sqref="E25"/>
    </sheetView>
  </sheetViews>
  <sheetFormatPr defaultColWidth="11" defaultRowHeight="15.5" x14ac:dyDescent="0.35"/>
  <cols>
    <col min="1" max="1" width="49.33203125" bestFit="1" customWidth="1"/>
    <col min="2" max="2" width="133.33203125" style="28" bestFit="1" customWidth="1"/>
    <col min="3" max="3" width="22" customWidth="1"/>
  </cols>
  <sheetData>
    <row r="1" spans="1:4" x14ac:dyDescent="0.35">
      <c r="A1" s="56" t="s">
        <v>0</v>
      </c>
      <c r="B1" s="6" t="s">
        <v>48</v>
      </c>
      <c r="C1" s="29" t="s">
        <v>49</v>
      </c>
    </row>
    <row r="2" spans="1:4" x14ac:dyDescent="0.35">
      <c r="A2" s="57"/>
      <c r="B2" s="7"/>
      <c r="C2" s="61"/>
    </row>
    <row r="3" spans="1:4" x14ac:dyDescent="0.35">
      <c r="A3" s="58" t="s">
        <v>17</v>
      </c>
      <c r="B3" s="79">
        <v>2</v>
      </c>
      <c r="C3" s="61">
        <f>B3/3*100</f>
        <v>66.666666666666657</v>
      </c>
      <c r="D3">
        <f>'BANCO (Asset)'!P3*'Presença nas Políticas'!B3</f>
        <v>0.1</v>
      </c>
    </row>
    <row r="4" spans="1:4" ht="108.5" x14ac:dyDescent="0.35">
      <c r="A4" s="59"/>
      <c r="B4" s="99" t="s">
        <v>50</v>
      </c>
      <c r="C4" s="61"/>
    </row>
    <row r="5" spans="1:4" x14ac:dyDescent="0.35">
      <c r="A5" s="59" t="s">
        <v>18</v>
      </c>
      <c r="B5" s="80">
        <v>2</v>
      </c>
      <c r="C5" s="61">
        <f t="shared" ref="C5:C61" si="0">B5/3*100</f>
        <v>66.666666666666657</v>
      </c>
      <c r="D5">
        <f>'BANCO (Asset)'!P5*'Presença nas Políticas'!B5</f>
        <v>0.1</v>
      </c>
    </row>
    <row r="6" spans="1:4" ht="108.5" x14ac:dyDescent="0.35">
      <c r="A6" s="59"/>
      <c r="B6" s="99" t="s">
        <v>50</v>
      </c>
      <c r="C6" s="61"/>
    </row>
    <row r="7" spans="1:4" x14ac:dyDescent="0.35">
      <c r="A7" s="59" t="s">
        <v>19</v>
      </c>
      <c r="B7" s="79">
        <v>1</v>
      </c>
      <c r="C7" s="61">
        <f t="shared" si="0"/>
        <v>33.333333333333329</v>
      </c>
      <c r="D7">
        <f>'BANCO (Asset)'!P7*'Presença nas Políticas'!B7</f>
        <v>0.04</v>
      </c>
    </row>
    <row r="8" spans="1:4" x14ac:dyDescent="0.35">
      <c r="A8" s="59"/>
      <c r="B8" s="193" t="s">
        <v>51</v>
      </c>
      <c r="C8" s="61"/>
    </row>
    <row r="9" spans="1:4" x14ac:dyDescent="0.35">
      <c r="A9" s="59" t="s">
        <v>20</v>
      </c>
      <c r="B9" s="101">
        <v>1</v>
      </c>
      <c r="C9" s="61">
        <f t="shared" si="0"/>
        <v>33.333333333333329</v>
      </c>
      <c r="D9">
        <f>'BANCO (Asset)'!P9*'Presença nas Políticas'!B9</f>
        <v>0.04</v>
      </c>
    </row>
    <row r="10" spans="1:4" x14ac:dyDescent="0.35">
      <c r="A10" s="59"/>
      <c r="B10" s="80" t="s">
        <v>51</v>
      </c>
      <c r="C10" s="61"/>
    </row>
    <row r="11" spans="1:4" x14ac:dyDescent="0.35">
      <c r="A11" s="59" t="s">
        <v>21</v>
      </c>
      <c r="B11" s="79">
        <v>3</v>
      </c>
      <c r="C11" s="61">
        <f t="shared" si="0"/>
        <v>100</v>
      </c>
      <c r="D11">
        <f>'BANCO (Asset)'!P11*'Presença nas Políticas'!B11</f>
        <v>0.15000000000000002</v>
      </c>
    </row>
    <row r="12" spans="1:4" ht="93" x14ac:dyDescent="0.35">
      <c r="A12" s="59"/>
      <c r="B12" s="194" t="s">
        <v>52</v>
      </c>
      <c r="C12" s="61"/>
    </row>
    <row r="13" spans="1:4" x14ac:dyDescent="0.35">
      <c r="A13" s="59" t="s">
        <v>22</v>
      </c>
      <c r="B13" s="103">
        <v>0</v>
      </c>
      <c r="C13" s="61">
        <f t="shared" si="0"/>
        <v>0</v>
      </c>
      <c r="D13">
        <f>'BANCO (Asset)'!P13*'Presença nas Políticas'!B13</f>
        <v>0</v>
      </c>
    </row>
    <row r="14" spans="1:4" x14ac:dyDescent="0.35">
      <c r="A14" s="59"/>
      <c r="B14" s="80"/>
      <c r="C14" s="61"/>
    </row>
    <row r="15" spans="1:4" x14ac:dyDescent="0.35">
      <c r="A15" s="59" t="s">
        <v>23</v>
      </c>
      <c r="B15" s="177">
        <v>0</v>
      </c>
      <c r="C15" s="61">
        <f t="shared" si="0"/>
        <v>0</v>
      </c>
      <c r="D15">
        <f>'BANCO (Asset)'!P15*'Presença nas Políticas'!B15</f>
        <v>0</v>
      </c>
    </row>
    <row r="16" spans="1:4" ht="24.75" customHeight="1" x14ac:dyDescent="0.35">
      <c r="A16" s="59"/>
      <c r="B16" s="104">
        <v>0</v>
      </c>
      <c r="C16" s="61"/>
      <c r="D16">
        <f>'BANCO (Asset)'!P16*'Presença nas Políticas'!B16</f>
        <v>0</v>
      </c>
    </row>
    <row r="17" spans="1:4" x14ac:dyDescent="0.35">
      <c r="A17" s="59" t="s">
        <v>24</v>
      </c>
      <c r="B17" s="103">
        <v>0</v>
      </c>
      <c r="C17" s="61">
        <f t="shared" si="0"/>
        <v>0</v>
      </c>
      <c r="D17">
        <f>'BANCO (Asset)'!P17*'Presença nas Políticas'!B17</f>
        <v>0</v>
      </c>
    </row>
    <row r="18" spans="1:4" x14ac:dyDescent="0.35">
      <c r="A18" s="59"/>
      <c r="B18" s="101"/>
      <c r="C18" s="61"/>
    </row>
    <row r="19" spans="1:4" x14ac:dyDescent="0.35">
      <c r="A19" s="59" t="s">
        <v>25</v>
      </c>
      <c r="B19" s="177">
        <v>0</v>
      </c>
      <c r="C19" s="61">
        <f t="shared" si="0"/>
        <v>0</v>
      </c>
      <c r="D19">
        <f>'BANCO (Asset)'!P19*'Presença nas Políticas'!B19</f>
        <v>0</v>
      </c>
    </row>
    <row r="20" spans="1:4" x14ac:dyDescent="0.35">
      <c r="A20" s="59"/>
      <c r="B20" s="104"/>
      <c r="C20" s="61"/>
    </row>
    <row r="21" spans="1:4" x14ac:dyDescent="0.35">
      <c r="A21" s="59" t="s">
        <v>53</v>
      </c>
      <c r="B21" s="103">
        <v>0</v>
      </c>
      <c r="C21" s="61">
        <f t="shared" si="0"/>
        <v>0</v>
      </c>
      <c r="D21">
        <f>'BANCO (Asset)'!P21*'Presença nas Políticas'!B21</f>
        <v>0</v>
      </c>
    </row>
    <row r="22" spans="1:4" x14ac:dyDescent="0.35">
      <c r="A22" s="59"/>
      <c r="B22" s="195"/>
      <c r="C22" s="61"/>
    </row>
    <row r="23" spans="1:4" x14ac:dyDescent="0.35">
      <c r="A23" s="59" t="s">
        <v>27</v>
      </c>
      <c r="B23" s="79">
        <v>2</v>
      </c>
      <c r="C23" s="61">
        <f t="shared" si="0"/>
        <v>66.666666666666657</v>
      </c>
      <c r="D23">
        <f>'BANCO (Asset)'!P23*'Presença nas Políticas'!B23</f>
        <v>0.06</v>
      </c>
    </row>
    <row r="24" spans="1:4" ht="62" x14ac:dyDescent="0.35">
      <c r="A24" s="59"/>
      <c r="B24" s="180" t="s">
        <v>54</v>
      </c>
      <c r="C24" s="61"/>
    </row>
    <row r="25" spans="1:4" x14ac:dyDescent="0.35">
      <c r="A25" s="59" t="s">
        <v>28</v>
      </c>
      <c r="B25" s="80">
        <v>2</v>
      </c>
      <c r="C25" s="61">
        <f t="shared" si="0"/>
        <v>66.666666666666657</v>
      </c>
      <c r="D25">
        <v>0.08</v>
      </c>
    </row>
    <row r="26" spans="1:4" ht="80.5" customHeight="1" x14ac:dyDescent="0.35">
      <c r="A26" s="59"/>
      <c r="B26" s="183" t="s">
        <v>55</v>
      </c>
      <c r="C26" s="61"/>
    </row>
    <row r="27" spans="1:4" x14ac:dyDescent="0.35">
      <c r="A27" s="59" t="s">
        <v>29</v>
      </c>
      <c r="B27" s="79">
        <v>3</v>
      </c>
      <c r="C27" s="61">
        <f>B27/3*100</f>
        <v>100</v>
      </c>
      <c r="D27">
        <f>'BANCO (Asset)'!P27*'Presença nas Políticas'!B27</f>
        <v>0.06</v>
      </c>
    </row>
    <row r="28" spans="1:4" ht="81.650000000000006" customHeight="1" x14ac:dyDescent="0.35">
      <c r="A28" s="59"/>
      <c r="B28" s="180" t="s">
        <v>56</v>
      </c>
      <c r="C28" s="61"/>
    </row>
    <row r="29" spans="1:4" x14ac:dyDescent="0.35">
      <c r="A29" s="59" t="s">
        <v>30</v>
      </c>
      <c r="B29" s="80">
        <v>3</v>
      </c>
      <c r="C29" s="61">
        <f t="shared" si="0"/>
        <v>100</v>
      </c>
      <c r="D29">
        <f>'BANCO (Asset)'!P29*'Presença nas Políticas'!B29</f>
        <v>0.12</v>
      </c>
    </row>
    <row r="30" spans="1:4" ht="31" x14ac:dyDescent="0.35">
      <c r="A30" s="59"/>
      <c r="B30" s="102" t="s">
        <v>57</v>
      </c>
      <c r="C30" s="61"/>
    </row>
    <row r="31" spans="1:4" x14ac:dyDescent="0.35">
      <c r="A31" s="59" t="s">
        <v>31</v>
      </c>
      <c r="B31" s="79">
        <v>3</v>
      </c>
      <c r="C31" s="61">
        <f t="shared" si="0"/>
        <v>100</v>
      </c>
      <c r="D31">
        <f>'BANCO (Asset)'!P31*'Presença nas Políticas'!B31</f>
        <v>0.09</v>
      </c>
    </row>
    <row r="32" spans="1:4" ht="31" x14ac:dyDescent="0.35">
      <c r="A32" s="59"/>
      <c r="B32" s="81" t="s">
        <v>57</v>
      </c>
      <c r="C32" s="61"/>
    </row>
    <row r="33" spans="1:4" x14ac:dyDescent="0.35">
      <c r="A33" s="59" t="s">
        <v>32</v>
      </c>
      <c r="B33" s="80">
        <v>0.5</v>
      </c>
      <c r="C33" s="61">
        <f t="shared" si="0"/>
        <v>16.666666666666664</v>
      </c>
      <c r="D33">
        <f>'BANCO (Asset)'!P33*'Presença nas Políticas'!B33</f>
        <v>0.02</v>
      </c>
    </row>
    <row r="34" spans="1:4" x14ac:dyDescent="0.35">
      <c r="A34" s="59"/>
      <c r="B34" s="80" t="s">
        <v>58</v>
      </c>
      <c r="C34" s="61"/>
    </row>
    <row r="35" spans="1:4" x14ac:dyDescent="0.35">
      <c r="A35" s="59" t="s">
        <v>33</v>
      </c>
      <c r="B35" s="79">
        <v>0.5</v>
      </c>
      <c r="C35" s="61">
        <f t="shared" si="0"/>
        <v>16.666666666666664</v>
      </c>
      <c r="D35">
        <f>'BANCO (Asset)'!P35*'Presença nas Políticas'!B35</f>
        <v>0.02</v>
      </c>
    </row>
    <row r="36" spans="1:4" x14ac:dyDescent="0.35">
      <c r="A36" s="59"/>
      <c r="B36" s="104" t="s">
        <v>58</v>
      </c>
      <c r="C36" s="61"/>
    </row>
    <row r="37" spans="1:4" x14ac:dyDescent="0.35">
      <c r="A37" s="59" t="s">
        <v>34</v>
      </c>
      <c r="B37" s="80">
        <v>0</v>
      </c>
      <c r="C37" s="61">
        <f t="shared" si="0"/>
        <v>0</v>
      </c>
      <c r="D37">
        <f>'BANCO (Asset)'!P37*'Presença nas Políticas'!B37</f>
        <v>0</v>
      </c>
    </row>
    <row r="38" spans="1:4" x14ac:dyDescent="0.35">
      <c r="A38" s="59"/>
      <c r="B38" s="80"/>
      <c r="C38" s="61"/>
    </row>
    <row r="39" spans="1:4" x14ac:dyDescent="0.35">
      <c r="A39" s="59" t="s">
        <v>35</v>
      </c>
      <c r="B39" s="79">
        <v>0</v>
      </c>
      <c r="C39" s="61">
        <f t="shared" si="0"/>
        <v>0</v>
      </c>
      <c r="D39">
        <f>'BANCO (Asset)'!P39*'Presença nas Políticas'!B39</f>
        <v>0</v>
      </c>
    </row>
    <row r="40" spans="1:4" x14ac:dyDescent="0.35">
      <c r="A40" s="59"/>
      <c r="B40" s="104"/>
      <c r="C40" s="61"/>
    </row>
    <row r="41" spans="1:4" x14ac:dyDescent="0.35">
      <c r="A41" s="59" t="s">
        <v>36</v>
      </c>
      <c r="B41" s="80">
        <v>1</v>
      </c>
      <c r="C41" s="61">
        <f t="shared" si="0"/>
        <v>33.333333333333329</v>
      </c>
      <c r="D41">
        <f>'BANCO (Asset)'!P41*'Presença nas Políticas'!B41</f>
        <v>0.02</v>
      </c>
    </row>
    <row r="42" spans="1:4" x14ac:dyDescent="0.35">
      <c r="A42" s="59"/>
      <c r="B42" s="80" t="s">
        <v>59</v>
      </c>
      <c r="C42" s="61"/>
    </row>
    <row r="43" spans="1:4" x14ac:dyDescent="0.35">
      <c r="A43" s="59" t="s">
        <v>37</v>
      </c>
      <c r="B43" s="79">
        <v>1</v>
      </c>
      <c r="C43" s="61">
        <f t="shared" si="0"/>
        <v>33.333333333333329</v>
      </c>
      <c r="D43">
        <f>'BANCO (Asset)'!P43*'Presença nas Políticas'!B43</f>
        <v>0.04</v>
      </c>
    </row>
    <row r="44" spans="1:4" x14ac:dyDescent="0.35">
      <c r="A44" s="59"/>
      <c r="B44" s="196" t="s">
        <v>60</v>
      </c>
      <c r="C44" s="61"/>
    </row>
    <row r="45" spans="1:4" x14ac:dyDescent="0.35">
      <c r="A45" s="59" t="s">
        <v>38</v>
      </c>
      <c r="B45" s="80">
        <v>1.5</v>
      </c>
      <c r="C45" s="61">
        <f t="shared" si="0"/>
        <v>50</v>
      </c>
      <c r="D45">
        <f>'BANCO (Asset)'!P45*'Presença nas Políticas'!B45</f>
        <v>4.4999999999999998E-2</v>
      </c>
    </row>
    <row r="46" spans="1:4" ht="66.75" customHeight="1" x14ac:dyDescent="0.35">
      <c r="A46" s="59"/>
      <c r="B46" s="183" t="s">
        <v>61</v>
      </c>
      <c r="C46" s="61"/>
    </row>
    <row r="47" spans="1:4" x14ac:dyDescent="0.35">
      <c r="A47" s="59" t="s">
        <v>39</v>
      </c>
      <c r="B47" s="79">
        <v>3</v>
      </c>
      <c r="C47" s="61">
        <f t="shared" si="0"/>
        <v>100</v>
      </c>
      <c r="D47">
        <f>'BANCO (Asset)'!P47*'Presença nas Políticas'!B47</f>
        <v>0.06</v>
      </c>
    </row>
    <row r="48" spans="1:4" ht="77.5" x14ac:dyDescent="0.35">
      <c r="A48" s="59"/>
      <c r="B48" s="105" t="s">
        <v>62</v>
      </c>
      <c r="C48" s="61"/>
    </row>
    <row r="49" spans="1:4" x14ac:dyDescent="0.35">
      <c r="A49" s="59" t="s">
        <v>40</v>
      </c>
      <c r="B49" s="80">
        <v>1</v>
      </c>
      <c r="C49" s="61">
        <f t="shared" si="0"/>
        <v>33.333333333333329</v>
      </c>
      <c r="D49">
        <f>'BANCO (Asset)'!P49*'Presença nas Políticas'!B49</f>
        <v>0.03</v>
      </c>
    </row>
    <row r="50" spans="1:4" ht="31" x14ac:dyDescent="0.35">
      <c r="A50" s="59"/>
      <c r="B50" s="106" t="s">
        <v>63</v>
      </c>
      <c r="C50" s="61"/>
    </row>
    <row r="51" spans="1:4" x14ac:dyDescent="0.35">
      <c r="A51" s="59" t="s">
        <v>41</v>
      </c>
      <c r="B51" s="79">
        <v>1</v>
      </c>
      <c r="C51" s="61">
        <f t="shared" si="0"/>
        <v>33.333333333333329</v>
      </c>
      <c r="D51">
        <f>'BANCO (Asset)'!P51*'Presença nas Políticas'!B51</f>
        <v>0.03</v>
      </c>
    </row>
    <row r="52" spans="1:4" ht="31" x14ac:dyDescent="0.35">
      <c r="A52" s="59"/>
      <c r="B52" s="107" t="s">
        <v>64</v>
      </c>
      <c r="C52" s="61"/>
    </row>
    <row r="53" spans="1:4" x14ac:dyDescent="0.35">
      <c r="A53" s="59" t="s">
        <v>42</v>
      </c>
      <c r="B53" s="80">
        <v>2</v>
      </c>
      <c r="C53" s="61">
        <f t="shared" si="0"/>
        <v>66.666666666666657</v>
      </c>
      <c r="D53">
        <f>'BANCO (Asset)'!P53*'Presença nas Políticas'!B53</f>
        <v>0.04</v>
      </c>
    </row>
    <row r="54" spans="1:4" ht="58" customHeight="1" x14ac:dyDescent="0.35">
      <c r="A54" s="59"/>
      <c r="B54" s="187" t="s">
        <v>65</v>
      </c>
      <c r="C54" s="61"/>
    </row>
    <row r="55" spans="1:4" x14ac:dyDescent="0.35">
      <c r="A55" s="59" t="s">
        <v>43</v>
      </c>
      <c r="B55" s="79"/>
      <c r="C55" s="61">
        <f t="shared" si="0"/>
        <v>0</v>
      </c>
      <c r="D55">
        <f>'BANCO (Asset)'!P55*'Presença nas Políticas'!B55</f>
        <v>0</v>
      </c>
    </row>
    <row r="56" spans="1:4" x14ac:dyDescent="0.35">
      <c r="A56" s="59"/>
      <c r="B56" s="104"/>
      <c r="C56" s="61"/>
    </row>
    <row r="57" spans="1:4" x14ac:dyDescent="0.35">
      <c r="A57" s="59" t="s">
        <v>44</v>
      </c>
      <c r="B57" s="80">
        <v>0</v>
      </c>
      <c r="C57" s="61">
        <f t="shared" si="0"/>
        <v>0</v>
      </c>
      <c r="D57">
        <f>'BANCO (Asset)'!P57*'Presença nas Políticas'!B57</f>
        <v>0</v>
      </c>
    </row>
    <row r="58" spans="1:4" x14ac:dyDescent="0.35">
      <c r="A58" s="59"/>
      <c r="B58" s="80"/>
      <c r="C58" s="61"/>
    </row>
    <row r="59" spans="1:4" x14ac:dyDescent="0.35">
      <c r="A59" s="59" t="s">
        <v>45</v>
      </c>
      <c r="B59" s="79">
        <v>0</v>
      </c>
      <c r="C59" s="61">
        <f t="shared" si="0"/>
        <v>0</v>
      </c>
      <c r="D59">
        <f>'BANCO (Asset)'!P59*'Presença nas Políticas'!B59</f>
        <v>0</v>
      </c>
    </row>
    <row r="60" spans="1:4" x14ac:dyDescent="0.35">
      <c r="A60" s="59"/>
      <c r="B60" s="79"/>
      <c r="C60" s="61"/>
    </row>
    <row r="61" spans="1:4" x14ac:dyDescent="0.35">
      <c r="A61" s="59" t="s">
        <v>46</v>
      </c>
      <c r="B61" s="80">
        <v>3</v>
      </c>
      <c r="C61" s="61">
        <f t="shared" si="0"/>
        <v>100</v>
      </c>
      <c r="D61">
        <f>'BANCO (Asset)'!P61*'Presença nas Políticas'!B61</f>
        <v>0.09</v>
      </c>
    </row>
    <row r="62" spans="1:4" ht="84" customHeight="1" x14ac:dyDescent="0.35">
      <c r="A62" s="59"/>
      <c r="B62" s="100" t="s">
        <v>66</v>
      </c>
      <c r="C62" s="61"/>
    </row>
    <row r="63" spans="1:4" x14ac:dyDescent="0.35">
      <c r="A63" s="60" t="s">
        <v>14</v>
      </c>
      <c r="B63" s="82"/>
      <c r="D63" s="214">
        <f>SUM(D2:D62)</f>
        <v>1.2350000000000003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D63"/>
  <sheetViews>
    <sheetView zoomScale="70" zoomScaleNormal="70" workbookViewId="0">
      <selection activeCell="A3" sqref="A3"/>
    </sheetView>
  </sheetViews>
  <sheetFormatPr defaultColWidth="10.83203125" defaultRowHeight="15.5" x14ac:dyDescent="0.35"/>
  <cols>
    <col min="1" max="1" width="49.33203125" style="1" bestFit="1" customWidth="1"/>
    <col min="2" max="2" width="99.08203125" style="28" customWidth="1"/>
    <col min="3" max="3" width="46.08203125" style="1" customWidth="1"/>
    <col min="4" max="16384" width="10.83203125" style="1"/>
  </cols>
  <sheetData>
    <row r="1" spans="1:4" x14ac:dyDescent="0.35">
      <c r="A1" s="5" t="s">
        <v>0</v>
      </c>
      <c r="B1" s="4" t="s">
        <v>67</v>
      </c>
      <c r="C1" s="29" t="s">
        <v>49</v>
      </c>
    </row>
    <row r="2" spans="1:4" ht="58" customHeight="1" x14ac:dyDescent="0.35">
      <c r="A2" s="3"/>
      <c r="B2" s="137" t="s">
        <v>68</v>
      </c>
      <c r="C2" s="86"/>
    </row>
    <row r="3" spans="1:4" x14ac:dyDescent="0.35">
      <c r="A3" s="10" t="s">
        <v>17</v>
      </c>
      <c r="B3" s="79">
        <v>0</v>
      </c>
      <c r="C3" s="86">
        <f>B3/7*100</f>
        <v>0</v>
      </c>
      <c r="D3" s="1">
        <f>'BANCO (Asset)'!P3*'Profundidade de Políticas'!B3</f>
        <v>0</v>
      </c>
    </row>
    <row r="4" spans="1:4" x14ac:dyDescent="0.35">
      <c r="A4" s="10"/>
      <c r="B4" s="197" t="s">
        <v>69</v>
      </c>
      <c r="C4" s="86"/>
    </row>
    <row r="5" spans="1:4" x14ac:dyDescent="0.35">
      <c r="A5" s="10" t="s">
        <v>18</v>
      </c>
      <c r="B5" s="178">
        <v>0</v>
      </c>
      <c r="C5" s="86">
        <f t="shared" ref="C5:C61" si="0">B5/7*100</f>
        <v>0</v>
      </c>
      <c r="D5" s="1">
        <f>'BANCO (Asset)'!P5*'Profundidade de Políticas'!B5</f>
        <v>0</v>
      </c>
    </row>
    <row r="6" spans="1:4" x14ac:dyDescent="0.35">
      <c r="A6" s="10"/>
      <c r="B6" s="197" t="s">
        <v>69</v>
      </c>
      <c r="C6" s="86"/>
    </row>
    <row r="7" spans="1:4" x14ac:dyDescent="0.35">
      <c r="A7" s="10" t="s">
        <v>19</v>
      </c>
      <c r="B7" s="179">
        <v>0</v>
      </c>
      <c r="C7" s="86">
        <f t="shared" si="0"/>
        <v>0</v>
      </c>
      <c r="D7" s="1">
        <f>'BANCO (Asset)'!P7*'Profundidade de Políticas'!B7</f>
        <v>0</v>
      </c>
    </row>
    <row r="8" spans="1:4" x14ac:dyDescent="0.35">
      <c r="A8" s="10"/>
      <c r="B8" s="197" t="s">
        <v>69</v>
      </c>
      <c r="C8" s="86"/>
    </row>
    <row r="9" spans="1:4" x14ac:dyDescent="0.35">
      <c r="A9" s="10" t="s">
        <v>20</v>
      </c>
      <c r="B9" s="178">
        <v>0</v>
      </c>
      <c r="C9" s="86">
        <f t="shared" si="0"/>
        <v>0</v>
      </c>
      <c r="D9" s="1">
        <f>'BANCO (Asset)'!P9*'Profundidade de Políticas'!B9</f>
        <v>0</v>
      </c>
    </row>
    <row r="10" spans="1:4" x14ac:dyDescent="0.35">
      <c r="A10" s="10"/>
      <c r="B10" s="178" t="s">
        <v>69</v>
      </c>
      <c r="C10" s="86"/>
    </row>
    <row r="11" spans="1:4" x14ac:dyDescent="0.35">
      <c r="A11" s="10" t="s">
        <v>21</v>
      </c>
      <c r="B11" s="179">
        <v>0</v>
      </c>
      <c r="C11" s="86">
        <f t="shared" si="0"/>
        <v>0</v>
      </c>
      <c r="D11" s="1">
        <f>'BANCO (Asset)'!P11*'Profundidade de Políticas'!B11</f>
        <v>0</v>
      </c>
    </row>
    <row r="12" spans="1:4" x14ac:dyDescent="0.35">
      <c r="A12" s="10"/>
      <c r="B12" s="197" t="s">
        <v>69</v>
      </c>
      <c r="C12" s="86"/>
    </row>
    <row r="13" spans="1:4" x14ac:dyDescent="0.35">
      <c r="A13" s="10" t="s">
        <v>22</v>
      </c>
      <c r="B13" s="178">
        <v>0</v>
      </c>
      <c r="C13" s="86">
        <f t="shared" si="0"/>
        <v>0</v>
      </c>
      <c r="D13" s="1">
        <f>'BANCO (Asset)'!P13*'Profundidade de Políticas'!B13</f>
        <v>0</v>
      </c>
    </row>
    <row r="14" spans="1:4" x14ac:dyDescent="0.35">
      <c r="A14" s="10"/>
      <c r="B14" s="178" t="s">
        <v>69</v>
      </c>
      <c r="C14" s="86"/>
    </row>
    <row r="15" spans="1:4" x14ac:dyDescent="0.35">
      <c r="A15" s="10" t="s">
        <v>23</v>
      </c>
      <c r="B15" s="179">
        <v>0</v>
      </c>
      <c r="C15" s="86">
        <f t="shared" si="0"/>
        <v>0</v>
      </c>
      <c r="D15" s="1">
        <f>'BANCO (Asset)'!P15*'Profundidade de Políticas'!B15</f>
        <v>0</v>
      </c>
    </row>
    <row r="16" spans="1:4" x14ac:dyDescent="0.35">
      <c r="A16" s="10"/>
      <c r="B16" s="197" t="s">
        <v>69</v>
      </c>
      <c r="C16" s="86"/>
    </row>
    <row r="17" spans="1:4" x14ac:dyDescent="0.35">
      <c r="A17" s="10" t="s">
        <v>24</v>
      </c>
      <c r="B17" s="178">
        <v>0</v>
      </c>
      <c r="C17" s="86">
        <v>0</v>
      </c>
      <c r="D17" s="1">
        <f>'BANCO (Asset)'!P17*'Profundidade de Políticas'!B17</f>
        <v>0</v>
      </c>
    </row>
    <row r="18" spans="1:4" x14ac:dyDescent="0.35">
      <c r="A18" s="10"/>
      <c r="B18" s="178" t="s">
        <v>69</v>
      </c>
      <c r="C18" s="86"/>
    </row>
    <row r="19" spans="1:4" x14ac:dyDescent="0.35">
      <c r="A19" s="10" t="s">
        <v>25</v>
      </c>
      <c r="B19" s="179">
        <v>0</v>
      </c>
      <c r="C19" s="86">
        <f t="shared" si="0"/>
        <v>0</v>
      </c>
      <c r="D19" s="1">
        <f>'BANCO (Asset)'!P19*'Profundidade de Políticas'!B19</f>
        <v>0</v>
      </c>
    </row>
    <row r="20" spans="1:4" x14ac:dyDescent="0.35">
      <c r="A20" s="10"/>
      <c r="B20" s="197" t="s">
        <v>69</v>
      </c>
      <c r="C20" s="86"/>
    </row>
    <row r="21" spans="1:4" x14ac:dyDescent="0.35">
      <c r="A21" s="10" t="s">
        <v>26</v>
      </c>
      <c r="B21" s="178">
        <v>0</v>
      </c>
      <c r="C21" s="86">
        <f t="shared" si="0"/>
        <v>0</v>
      </c>
      <c r="D21" s="1">
        <f>'BANCO (Asset)'!P21*'Profundidade de Políticas'!B21</f>
        <v>0</v>
      </c>
    </row>
    <row r="22" spans="1:4" x14ac:dyDescent="0.35">
      <c r="A22" s="10"/>
      <c r="B22" s="178" t="s">
        <v>69</v>
      </c>
      <c r="C22" s="86"/>
    </row>
    <row r="23" spans="1:4" x14ac:dyDescent="0.35">
      <c r="A23" s="10" t="s">
        <v>27</v>
      </c>
      <c r="B23" s="179">
        <v>0</v>
      </c>
      <c r="C23" s="86">
        <f t="shared" si="0"/>
        <v>0</v>
      </c>
      <c r="D23" s="1">
        <f>'BANCO (Asset)'!P23*'Profundidade de Políticas'!B23</f>
        <v>0</v>
      </c>
    </row>
    <row r="24" spans="1:4" x14ac:dyDescent="0.35">
      <c r="A24" s="10"/>
      <c r="B24" s="179" t="s">
        <v>69</v>
      </c>
      <c r="C24" s="86"/>
    </row>
    <row r="25" spans="1:4" x14ac:dyDescent="0.35">
      <c r="A25" s="10" t="s">
        <v>28</v>
      </c>
      <c r="B25" s="178">
        <v>0</v>
      </c>
      <c r="C25" s="86">
        <f t="shared" si="0"/>
        <v>0</v>
      </c>
      <c r="D25" s="1">
        <f>'BANCO (Asset)'!P25*'Profundidade de Políticas'!B25</f>
        <v>0</v>
      </c>
    </row>
    <row r="26" spans="1:4" x14ac:dyDescent="0.35">
      <c r="A26" s="10"/>
      <c r="B26" s="178" t="s">
        <v>69</v>
      </c>
      <c r="C26" s="86"/>
    </row>
    <row r="27" spans="1:4" x14ac:dyDescent="0.35">
      <c r="A27" s="10" t="s">
        <v>29</v>
      </c>
      <c r="B27" s="179">
        <v>0</v>
      </c>
      <c r="C27" s="86">
        <f t="shared" si="0"/>
        <v>0</v>
      </c>
      <c r="D27" s="1">
        <f>'BANCO (Asset)'!P27*'Profundidade de Políticas'!B27</f>
        <v>0</v>
      </c>
    </row>
    <row r="28" spans="1:4" x14ac:dyDescent="0.35">
      <c r="A28" s="10"/>
      <c r="B28" s="179" t="s">
        <v>69</v>
      </c>
      <c r="C28" s="86"/>
    </row>
    <row r="29" spans="1:4" x14ac:dyDescent="0.35">
      <c r="A29" s="10" t="s">
        <v>30</v>
      </c>
      <c r="B29" s="178">
        <v>0</v>
      </c>
      <c r="C29" s="86">
        <f t="shared" si="0"/>
        <v>0</v>
      </c>
      <c r="D29" s="1">
        <f>'BANCO (Asset)'!P29*'Profundidade de Políticas'!B29</f>
        <v>0</v>
      </c>
    </row>
    <row r="30" spans="1:4" x14ac:dyDescent="0.35">
      <c r="A30" s="10"/>
      <c r="B30" s="178" t="s">
        <v>69</v>
      </c>
      <c r="C30" s="86"/>
    </row>
    <row r="31" spans="1:4" x14ac:dyDescent="0.35">
      <c r="A31" s="10" t="s">
        <v>31</v>
      </c>
      <c r="B31" s="179">
        <v>0</v>
      </c>
      <c r="C31" s="86">
        <f t="shared" si="0"/>
        <v>0</v>
      </c>
      <c r="D31" s="1">
        <f>'BANCO (Asset)'!P31*'Profundidade de Políticas'!B31</f>
        <v>0</v>
      </c>
    </row>
    <row r="32" spans="1:4" x14ac:dyDescent="0.35">
      <c r="A32" s="10"/>
      <c r="B32" s="179" t="s">
        <v>69</v>
      </c>
      <c r="C32" s="86"/>
    </row>
    <row r="33" spans="1:4" x14ac:dyDescent="0.35">
      <c r="A33" s="10" t="s">
        <v>32</v>
      </c>
      <c r="B33" s="178">
        <v>0</v>
      </c>
      <c r="C33" s="86">
        <f t="shared" si="0"/>
        <v>0</v>
      </c>
      <c r="D33" s="1">
        <f>'BANCO (Asset)'!P33*'Profundidade de Políticas'!B33</f>
        <v>0</v>
      </c>
    </row>
    <row r="34" spans="1:4" x14ac:dyDescent="0.35">
      <c r="A34" s="10"/>
      <c r="B34" s="178" t="s">
        <v>69</v>
      </c>
      <c r="C34" s="86"/>
    </row>
    <row r="35" spans="1:4" x14ac:dyDescent="0.35">
      <c r="A35" s="10" t="s">
        <v>33</v>
      </c>
      <c r="B35" s="179">
        <v>0</v>
      </c>
      <c r="C35" s="86">
        <f t="shared" si="0"/>
        <v>0</v>
      </c>
      <c r="D35" s="1">
        <f>'BANCO (Asset)'!P35*'Profundidade de Políticas'!B35</f>
        <v>0</v>
      </c>
    </row>
    <row r="36" spans="1:4" x14ac:dyDescent="0.35">
      <c r="A36" s="10"/>
      <c r="B36" s="179" t="s">
        <v>69</v>
      </c>
      <c r="C36" s="86"/>
    </row>
    <row r="37" spans="1:4" x14ac:dyDescent="0.35">
      <c r="A37" s="10" t="s">
        <v>34</v>
      </c>
      <c r="B37" s="178">
        <v>0</v>
      </c>
      <c r="C37" s="86">
        <f t="shared" si="0"/>
        <v>0</v>
      </c>
      <c r="D37" s="1">
        <f>'BANCO (Asset)'!P37*'Profundidade de Políticas'!B37</f>
        <v>0</v>
      </c>
    </row>
    <row r="38" spans="1:4" x14ac:dyDescent="0.35">
      <c r="A38" s="10"/>
      <c r="B38" s="178" t="s">
        <v>69</v>
      </c>
      <c r="C38" s="86"/>
    </row>
    <row r="39" spans="1:4" x14ac:dyDescent="0.35">
      <c r="A39" s="10" t="s">
        <v>35</v>
      </c>
      <c r="B39" s="179">
        <v>0</v>
      </c>
      <c r="C39" s="86">
        <f t="shared" si="0"/>
        <v>0</v>
      </c>
      <c r="D39" s="1">
        <f>'BANCO (Asset)'!P39*'Profundidade de Políticas'!B39</f>
        <v>0</v>
      </c>
    </row>
    <row r="40" spans="1:4" x14ac:dyDescent="0.35">
      <c r="A40" s="10"/>
      <c r="B40" s="179" t="s">
        <v>69</v>
      </c>
      <c r="C40" s="86"/>
    </row>
    <row r="41" spans="1:4" x14ac:dyDescent="0.35">
      <c r="A41" s="10" t="s">
        <v>36</v>
      </c>
      <c r="B41" s="178">
        <v>0</v>
      </c>
      <c r="C41" s="86">
        <f t="shared" si="0"/>
        <v>0</v>
      </c>
      <c r="D41" s="1">
        <f>'BANCO (Asset)'!P41*'Profundidade de Políticas'!B41</f>
        <v>0</v>
      </c>
    </row>
    <row r="42" spans="1:4" x14ac:dyDescent="0.35">
      <c r="A42" s="10"/>
      <c r="B42" s="178" t="s">
        <v>69</v>
      </c>
      <c r="C42" s="86"/>
    </row>
    <row r="43" spans="1:4" x14ac:dyDescent="0.35">
      <c r="A43" s="10" t="s">
        <v>37</v>
      </c>
      <c r="B43" s="179">
        <v>0</v>
      </c>
      <c r="C43" s="86">
        <f t="shared" si="0"/>
        <v>0</v>
      </c>
      <c r="D43" s="1">
        <f>'BANCO (Asset)'!P43*'Profundidade de Políticas'!B43</f>
        <v>0</v>
      </c>
    </row>
    <row r="44" spans="1:4" x14ac:dyDescent="0.35">
      <c r="A44" s="10"/>
      <c r="B44" s="179" t="s">
        <v>69</v>
      </c>
      <c r="C44" s="86"/>
    </row>
    <row r="45" spans="1:4" x14ac:dyDescent="0.35">
      <c r="A45" s="10" t="s">
        <v>38</v>
      </c>
      <c r="B45" s="178">
        <v>0</v>
      </c>
      <c r="C45" s="86">
        <f t="shared" si="0"/>
        <v>0</v>
      </c>
      <c r="D45" s="1">
        <f>'BANCO (Asset)'!P45*'Profundidade de Políticas'!B45</f>
        <v>0</v>
      </c>
    </row>
    <row r="46" spans="1:4" x14ac:dyDescent="0.35">
      <c r="A46" s="10"/>
      <c r="B46" s="178" t="s">
        <v>69</v>
      </c>
      <c r="C46" s="86"/>
    </row>
    <row r="47" spans="1:4" x14ac:dyDescent="0.35">
      <c r="A47" s="10" t="s">
        <v>39</v>
      </c>
      <c r="B47" s="179">
        <v>0</v>
      </c>
      <c r="C47" s="86">
        <f t="shared" si="0"/>
        <v>0</v>
      </c>
      <c r="D47" s="1">
        <f>'BANCO (Asset)'!P47*'Profundidade de Políticas'!B47</f>
        <v>0</v>
      </c>
    </row>
    <row r="48" spans="1:4" x14ac:dyDescent="0.35">
      <c r="A48" s="10"/>
      <c r="B48" s="179" t="s">
        <v>69</v>
      </c>
      <c r="C48" s="86"/>
    </row>
    <row r="49" spans="1:4" x14ac:dyDescent="0.35">
      <c r="A49" s="10" t="s">
        <v>40</v>
      </c>
      <c r="B49" s="178">
        <v>0</v>
      </c>
      <c r="C49" s="86">
        <f t="shared" si="0"/>
        <v>0</v>
      </c>
      <c r="D49" s="1">
        <f>'BANCO (Asset)'!P49*'Profundidade de Políticas'!B49</f>
        <v>0</v>
      </c>
    </row>
    <row r="50" spans="1:4" x14ac:dyDescent="0.35">
      <c r="A50" s="10"/>
      <c r="B50" s="178" t="s">
        <v>69</v>
      </c>
      <c r="C50" s="86"/>
    </row>
    <row r="51" spans="1:4" x14ac:dyDescent="0.35">
      <c r="A51" s="10" t="s">
        <v>41</v>
      </c>
      <c r="B51" s="179">
        <v>0</v>
      </c>
      <c r="C51" s="86">
        <f t="shared" si="0"/>
        <v>0</v>
      </c>
      <c r="D51" s="1">
        <f>'BANCO (Asset)'!P51*'Profundidade de Políticas'!B51</f>
        <v>0</v>
      </c>
    </row>
    <row r="52" spans="1:4" x14ac:dyDescent="0.35">
      <c r="A52" s="10"/>
      <c r="B52" s="179" t="s">
        <v>69</v>
      </c>
      <c r="C52" s="86"/>
    </row>
    <row r="53" spans="1:4" x14ac:dyDescent="0.35">
      <c r="A53" s="10" t="s">
        <v>42</v>
      </c>
      <c r="B53" s="178">
        <v>0</v>
      </c>
      <c r="C53" s="86">
        <f t="shared" si="0"/>
        <v>0</v>
      </c>
      <c r="D53" s="1">
        <f>'BANCO (Asset)'!P53*'Profundidade de Políticas'!B53</f>
        <v>0</v>
      </c>
    </row>
    <row r="54" spans="1:4" x14ac:dyDescent="0.35">
      <c r="A54" s="10"/>
      <c r="B54" s="178" t="s">
        <v>69</v>
      </c>
      <c r="C54" s="86"/>
    </row>
    <row r="55" spans="1:4" x14ac:dyDescent="0.35">
      <c r="A55" s="10" t="s">
        <v>43</v>
      </c>
      <c r="B55" s="179">
        <v>0</v>
      </c>
      <c r="C55" s="86">
        <f t="shared" si="0"/>
        <v>0</v>
      </c>
      <c r="D55" s="1">
        <f>'BANCO (Asset)'!P55*'Profundidade de Políticas'!B55</f>
        <v>0</v>
      </c>
    </row>
    <row r="56" spans="1:4" x14ac:dyDescent="0.35">
      <c r="A56" s="10"/>
      <c r="B56" s="179" t="s">
        <v>69</v>
      </c>
      <c r="C56" s="86"/>
    </row>
    <row r="57" spans="1:4" x14ac:dyDescent="0.35">
      <c r="A57" s="10" t="s">
        <v>44</v>
      </c>
      <c r="B57" s="178">
        <v>0</v>
      </c>
      <c r="C57" s="86">
        <f t="shared" si="0"/>
        <v>0</v>
      </c>
      <c r="D57" s="1">
        <f>'BANCO (Asset)'!P57*'Profundidade de Políticas'!B57</f>
        <v>0</v>
      </c>
    </row>
    <row r="58" spans="1:4" x14ac:dyDescent="0.35">
      <c r="A58" s="10"/>
      <c r="B58" s="178" t="s">
        <v>69</v>
      </c>
      <c r="C58" s="86"/>
    </row>
    <row r="59" spans="1:4" x14ac:dyDescent="0.35">
      <c r="A59" s="10" t="s">
        <v>45</v>
      </c>
      <c r="B59" s="179">
        <v>0</v>
      </c>
      <c r="C59" s="86">
        <f t="shared" si="0"/>
        <v>0</v>
      </c>
      <c r="D59" s="1">
        <f>'BANCO (Asset)'!P59*'Profundidade de Políticas'!B59</f>
        <v>0</v>
      </c>
    </row>
    <row r="60" spans="1:4" x14ac:dyDescent="0.35">
      <c r="A60" s="10"/>
      <c r="B60" s="179" t="s">
        <v>69</v>
      </c>
      <c r="C60" s="86"/>
    </row>
    <row r="61" spans="1:4" x14ac:dyDescent="0.35">
      <c r="A61" s="10" t="s">
        <v>46</v>
      </c>
      <c r="B61" s="178">
        <v>0</v>
      </c>
      <c r="C61" s="86">
        <f t="shared" si="0"/>
        <v>0</v>
      </c>
      <c r="D61" s="1">
        <f>'BANCO (Asset)'!P61*'Profundidade de Políticas'!B61</f>
        <v>0</v>
      </c>
    </row>
    <row r="62" spans="1:4" x14ac:dyDescent="0.35">
      <c r="A62" s="10"/>
      <c r="B62" s="178" t="s">
        <v>69</v>
      </c>
      <c r="C62" s="86"/>
    </row>
    <row r="63" spans="1:4" x14ac:dyDescent="0.35">
      <c r="A63" s="1" t="s">
        <v>14</v>
      </c>
      <c r="B63" s="82"/>
      <c r="D63" s="215">
        <f>SUM(D3:D61)</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3FFB1-E1F4-BD4A-9601-5E27F0447EE9}">
  <dimension ref="A1:P93"/>
  <sheetViews>
    <sheetView topLeftCell="A45" zoomScale="65" zoomScaleNormal="80" workbookViewId="0">
      <pane xSplit="1" topLeftCell="E1" activePane="topRight" state="frozen"/>
      <selection pane="topRight" activeCell="I84" sqref="I84"/>
    </sheetView>
  </sheetViews>
  <sheetFormatPr defaultColWidth="10.83203125" defaultRowHeight="15.75" customHeight="1" x14ac:dyDescent="0.35"/>
  <cols>
    <col min="1" max="1" width="84.08203125" style="28" customWidth="1"/>
    <col min="2" max="2" width="28.33203125" style="28" customWidth="1"/>
    <col min="3" max="3" width="8.08203125" style="28" customWidth="1"/>
    <col min="4" max="4" width="30.33203125" style="28" customWidth="1"/>
    <col min="5" max="5" width="8.58203125" style="28" customWidth="1"/>
    <col min="6" max="6" width="46.83203125" style="28" customWidth="1"/>
    <col min="7" max="7" width="8.58203125" style="28" customWidth="1"/>
    <col min="8" max="8" width="15.08203125" style="28" customWidth="1"/>
    <col min="9" max="9" width="15.33203125" style="28" customWidth="1"/>
    <col min="10" max="10" width="15.5" style="28" customWidth="1"/>
    <col min="11" max="16384" width="10.83203125" style="28"/>
  </cols>
  <sheetData>
    <row r="1" spans="1:16" ht="16" customHeight="1" x14ac:dyDescent="0.35">
      <c r="A1" s="26"/>
      <c r="B1" s="223" t="s">
        <v>70</v>
      </c>
      <c r="C1" s="223"/>
      <c r="D1" s="223"/>
      <c r="E1" s="223"/>
      <c r="F1" s="223"/>
      <c r="G1" s="223"/>
      <c r="H1" s="26"/>
      <c r="I1" s="26"/>
      <c r="J1" s="26"/>
      <c r="K1" s="50"/>
      <c r="L1" s="50"/>
      <c r="M1" s="50"/>
      <c r="N1" s="50"/>
      <c r="O1" s="50"/>
      <c r="P1" s="50"/>
    </row>
    <row r="2" spans="1:16" ht="15.75" customHeight="1" x14ac:dyDescent="0.35">
      <c r="A2" s="218" t="s">
        <v>71</v>
      </c>
      <c r="B2" s="219" t="s">
        <v>72</v>
      </c>
      <c r="C2" s="220" t="s">
        <v>73</v>
      </c>
      <c r="D2" s="221" t="s">
        <v>74</v>
      </c>
      <c r="E2" s="222" t="s">
        <v>73</v>
      </c>
      <c r="F2" s="219" t="s">
        <v>75</v>
      </c>
      <c r="G2" s="219" t="s">
        <v>73</v>
      </c>
      <c r="H2" s="201" t="s">
        <v>76</v>
      </c>
      <c r="I2" s="201" t="s">
        <v>76</v>
      </c>
      <c r="J2" s="49"/>
    </row>
    <row r="3" spans="1:16" ht="15.5" x14ac:dyDescent="0.35">
      <c r="A3" s="218"/>
      <c r="B3" s="220"/>
      <c r="C3" s="220"/>
      <c r="D3" s="222"/>
      <c r="E3" s="222"/>
      <c r="F3" s="219"/>
      <c r="G3" s="219"/>
      <c r="H3" s="201" t="s">
        <v>76</v>
      </c>
      <c r="I3" s="201" t="s">
        <v>76</v>
      </c>
      <c r="J3" s="49"/>
    </row>
    <row r="4" spans="1:16" ht="15.5" x14ac:dyDescent="0.35">
      <c r="A4" s="218"/>
      <c r="B4" s="220"/>
      <c r="C4" s="220"/>
      <c r="D4" s="222"/>
      <c r="E4" s="222"/>
      <c r="F4" s="219"/>
      <c r="G4" s="219"/>
      <c r="H4" s="201" t="s">
        <v>76</v>
      </c>
      <c r="I4" s="202" t="s">
        <v>76</v>
      </c>
      <c r="J4" s="49"/>
    </row>
    <row r="5" spans="1:16" ht="84" customHeight="1" x14ac:dyDescent="0.35">
      <c r="A5" s="218"/>
      <c r="B5" s="220"/>
      <c r="C5" s="220"/>
      <c r="D5" s="222"/>
      <c r="E5" s="222"/>
      <c r="F5" s="224"/>
      <c r="G5" s="219"/>
      <c r="H5" s="203" t="s">
        <v>77</v>
      </c>
      <c r="I5" s="203" t="s">
        <v>78</v>
      </c>
      <c r="J5" s="49"/>
    </row>
    <row r="6" spans="1:16" ht="15.5" x14ac:dyDescent="0.35">
      <c r="A6" s="44" t="s">
        <v>79</v>
      </c>
      <c r="B6" s="37">
        <v>0</v>
      </c>
      <c r="C6" s="45">
        <v>0.05</v>
      </c>
      <c r="D6" s="37">
        <v>0</v>
      </c>
      <c r="E6" s="45">
        <v>0.04</v>
      </c>
      <c r="F6" s="37">
        <v>0</v>
      </c>
      <c r="G6" s="45">
        <v>0.04</v>
      </c>
      <c r="H6" s="204">
        <v>0</v>
      </c>
      <c r="I6" s="204">
        <v>0</v>
      </c>
    </row>
    <row r="7" spans="1:16" ht="15.5" x14ac:dyDescent="0.35">
      <c r="A7" s="109"/>
      <c r="B7" s="37"/>
      <c r="C7" s="45"/>
      <c r="D7" s="37"/>
      <c r="E7" s="46"/>
      <c r="F7" s="37"/>
      <c r="G7" s="46"/>
      <c r="H7" s="204"/>
      <c r="I7" s="204"/>
    </row>
    <row r="8" spans="1:16" ht="31" x14ac:dyDescent="0.35">
      <c r="A8" s="44" t="s">
        <v>80</v>
      </c>
      <c r="B8" s="38">
        <v>0</v>
      </c>
      <c r="C8" s="47">
        <v>0.03</v>
      </c>
      <c r="D8" s="38">
        <v>0</v>
      </c>
      <c r="E8" s="48">
        <v>3.5000000000000003E-2</v>
      </c>
      <c r="F8" s="38">
        <v>0</v>
      </c>
      <c r="G8" s="48">
        <v>3.5000000000000003E-2</v>
      </c>
      <c r="H8" s="204">
        <v>0</v>
      </c>
      <c r="I8" s="204">
        <f t="shared" ref="I8:I28" si="0">(H8*100)/20</f>
        <v>0</v>
      </c>
    </row>
    <row r="9" spans="1:16" ht="15.5" x14ac:dyDescent="0.35">
      <c r="A9" s="109"/>
      <c r="B9" s="38"/>
      <c r="C9" s="38"/>
      <c r="D9" s="38"/>
      <c r="E9" s="38"/>
      <c r="F9" s="38"/>
      <c r="G9" s="38"/>
      <c r="H9" s="204"/>
      <c r="I9" s="204"/>
    </row>
    <row r="10" spans="1:16" ht="15.5" x14ac:dyDescent="0.35">
      <c r="A10" s="44" t="s">
        <v>81</v>
      </c>
      <c r="B10" s="37">
        <v>0</v>
      </c>
      <c r="C10" s="45">
        <v>0.05</v>
      </c>
      <c r="D10" s="37">
        <v>0</v>
      </c>
      <c r="E10" s="45">
        <v>0.04</v>
      </c>
      <c r="F10" s="37">
        <v>0</v>
      </c>
      <c r="G10" s="45">
        <v>0.04</v>
      </c>
      <c r="H10" s="204">
        <v>0</v>
      </c>
      <c r="I10" s="204">
        <f t="shared" si="0"/>
        <v>0</v>
      </c>
    </row>
    <row r="11" spans="1:16" ht="15.5" x14ac:dyDescent="0.35">
      <c r="A11" s="109"/>
      <c r="B11" s="37"/>
      <c r="C11" s="37"/>
      <c r="D11" s="37"/>
      <c r="E11" s="37"/>
      <c r="F11" s="37"/>
      <c r="G11" s="37"/>
      <c r="H11" s="204"/>
      <c r="I11" s="204"/>
    </row>
    <row r="12" spans="1:16" ht="15.5" x14ac:dyDescent="0.35">
      <c r="A12" s="44" t="s">
        <v>82</v>
      </c>
      <c r="B12" s="38">
        <v>0</v>
      </c>
      <c r="C12" s="47">
        <v>0.04</v>
      </c>
      <c r="D12" s="38">
        <v>0</v>
      </c>
      <c r="E12" s="47">
        <v>0.03</v>
      </c>
      <c r="F12" s="38">
        <v>0</v>
      </c>
      <c r="G12" s="47">
        <v>0.03</v>
      </c>
      <c r="H12" s="204">
        <v>0</v>
      </c>
      <c r="I12" s="204">
        <f t="shared" si="0"/>
        <v>0</v>
      </c>
    </row>
    <row r="13" spans="1:16" ht="15.5" x14ac:dyDescent="0.35">
      <c r="A13" s="109"/>
      <c r="B13" s="38"/>
      <c r="C13" s="38"/>
      <c r="D13" s="38"/>
      <c r="E13" s="38"/>
      <c r="F13" s="38"/>
      <c r="G13" s="38"/>
      <c r="H13" s="204"/>
      <c r="I13" s="204"/>
    </row>
    <row r="14" spans="1:16" ht="15.5" x14ac:dyDescent="0.35">
      <c r="A14" s="44" t="s">
        <v>83</v>
      </c>
      <c r="B14" s="37">
        <v>0</v>
      </c>
      <c r="C14" s="45">
        <v>0.05</v>
      </c>
      <c r="D14" s="37">
        <v>0</v>
      </c>
      <c r="E14" s="45">
        <v>0.05</v>
      </c>
      <c r="F14" s="37">
        <v>0</v>
      </c>
      <c r="G14" s="45">
        <v>0.05</v>
      </c>
      <c r="H14" s="204">
        <v>0</v>
      </c>
      <c r="I14" s="204">
        <f t="shared" si="0"/>
        <v>0</v>
      </c>
    </row>
    <row r="15" spans="1:16" ht="15.5" x14ac:dyDescent="0.35">
      <c r="A15" s="109"/>
      <c r="B15" s="37"/>
      <c r="C15" s="37"/>
      <c r="D15" s="37"/>
      <c r="E15" s="37"/>
      <c r="F15" s="37"/>
      <c r="G15" s="37"/>
      <c r="H15" s="204"/>
      <c r="I15" s="204"/>
    </row>
    <row r="16" spans="1:16" ht="31" x14ac:dyDescent="0.35">
      <c r="A16" s="44" t="s">
        <v>84</v>
      </c>
      <c r="B16" s="38">
        <v>0</v>
      </c>
      <c r="C16" s="47">
        <v>0.05</v>
      </c>
      <c r="D16" s="38">
        <v>0</v>
      </c>
      <c r="E16" s="47">
        <v>0.05</v>
      </c>
      <c r="F16" s="38">
        <v>0</v>
      </c>
      <c r="G16" s="47">
        <v>0.05</v>
      </c>
      <c r="H16" s="204">
        <v>0</v>
      </c>
      <c r="I16" s="204">
        <f t="shared" si="0"/>
        <v>0</v>
      </c>
    </row>
    <row r="17" spans="1:9" ht="15.5" x14ac:dyDescent="0.35">
      <c r="A17" s="109"/>
      <c r="B17" s="38"/>
      <c r="C17" s="38"/>
      <c r="D17" s="38"/>
      <c r="E17" s="38"/>
      <c r="F17" s="38"/>
      <c r="G17" s="38"/>
      <c r="H17" s="204"/>
      <c r="I17" s="204"/>
    </row>
    <row r="18" spans="1:9" ht="15.5" x14ac:dyDescent="0.35">
      <c r="A18" s="39" t="s">
        <v>85</v>
      </c>
      <c r="B18" s="37">
        <v>0</v>
      </c>
      <c r="C18" s="45">
        <v>0.03</v>
      </c>
      <c r="D18" s="37">
        <v>0</v>
      </c>
      <c r="E18" s="45">
        <v>0.04</v>
      </c>
      <c r="F18" s="37">
        <v>0</v>
      </c>
      <c r="G18" s="45">
        <v>0.04</v>
      </c>
      <c r="H18" s="204">
        <v>0</v>
      </c>
      <c r="I18" s="204">
        <f t="shared" si="0"/>
        <v>0</v>
      </c>
    </row>
    <row r="19" spans="1:9" ht="15.5" x14ac:dyDescent="0.35">
      <c r="A19" s="109"/>
      <c r="B19" s="37"/>
      <c r="C19" s="37"/>
      <c r="D19" s="37"/>
      <c r="E19" s="37"/>
      <c r="F19" s="37"/>
      <c r="G19" s="37"/>
      <c r="H19" s="204"/>
      <c r="I19" s="204"/>
    </row>
    <row r="20" spans="1:9" ht="15.5" x14ac:dyDescent="0.35">
      <c r="A20" s="39" t="s">
        <v>86</v>
      </c>
      <c r="B20" s="38">
        <v>0</v>
      </c>
      <c r="C20" s="47">
        <v>0.03</v>
      </c>
      <c r="D20" s="38">
        <v>0</v>
      </c>
      <c r="E20" s="47">
        <v>0.03</v>
      </c>
      <c r="F20" s="38">
        <v>0</v>
      </c>
      <c r="G20" s="47">
        <v>0.03</v>
      </c>
      <c r="H20" s="204">
        <v>0</v>
      </c>
      <c r="I20" s="204">
        <f t="shared" si="0"/>
        <v>0</v>
      </c>
    </row>
    <row r="21" spans="1:9" ht="15.5" x14ac:dyDescent="0.35">
      <c r="A21" s="109"/>
      <c r="B21" s="38"/>
      <c r="C21" s="38"/>
      <c r="D21" s="38"/>
      <c r="E21" s="38"/>
      <c r="F21" s="38"/>
      <c r="G21" s="38"/>
      <c r="H21" s="204"/>
      <c r="I21" s="204"/>
    </row>
    <row r="22" spans="1:9" ht="15.5" x14ac:dyDescent="0.35">
      <c r="A22" s="39" t="s">
        <v>87</v>
      </c>
      <c r="B22" s="37">
        <v>0</v>
      </c>
      <c r="C22" s="45">
        <v>0.03</v>
      </c>
      <c r="D22" s="37">
        <v>0</v>
      </c>
      <c r="E22" s="46">
        <v>2.5000000000000001E-2</v>
      </c>
      <c r="F22" s="37">
        <v>0</v>
      </c>
      <c r="G22" s="46">
        <v>2.5000000000000001E-2</v>
      </c>
      <c r="H22" s="204">
        <v>0</v>
      </c>
      <c r="I22" s="204">
        <f t="shared" si="0"/>
        <v>0</v>
      </c>
    </row>
    <row r="23" spans="1:9" ht="15.5" x14ac:dyDescent="0.35">
      <c r="A23" s="109"/>
      <c r="B23" s="37"/>
      <c r="C23" s="37"/>
      <c r="D23" s="37"/>
      <c r="E23" s="37"/>
      <c r="F23" s="37"/>
      <c r="G23" s="37"/>
      <c r="H23" s="204"/>
      <c r="I23" s="204"/>
    </row>
    <row r="24" spans="1:9" ht="15.5" x14ac:dyDescent="0.35">
      <c r="A24" s="39" t="s">
        <v>88</v>
      </c>
      <c r="B24" s="38">
        <v>0</v>
      </c>
      <c r="C24" s="47">
        <v>0.03</v>
      </c>
      <c r="D24" s="38">
        <v>0</v>
      </c>
      <c r="E24" s="48">
        <v>3.5000000000000003E-2</v>
      </c>
      <c r="F24" s="38">
        <v>0</v>
      </c>
      <c r="G24" s="48">
        <v>3.5000000000000003E-2</v>
      </c>
      <c r="H24" s="204">
        <v>0</v>
      </c>
      <c r="I24" s="204">
        <f t="shared" si="0"/>
        <v>0</v>
      </c>
    </row>
    <row r="25" spans="1:9" ht="15.5" x14ac:dyDescent="0.35">
      <c r="A25" s="109"/>
      <c r="B25" s="38"/>
      <c r="C25" s="38"/>
      <c r="D25" s="38"/>
      <c r="E25" s="38"/>
      <c r="F25" s="38"/>
      <c r="G25" s="38"/>
      <c r="H25" s="204"/>
      <c r="I25" s="204"/>
    </row>
    <row r="26" spans="1:9" ht="15.5" x14ac:dyDescent="0.35">
      <c r="A26" s="36" t="s">
        <v>89</v>
      </c>
      <c r="B26" s="37">
        <v>0</v>
      </c>
      <c r="C26" s="45">
        <v>0.03</v>
      </c>
      <c r="D26" s="37">
        <v>0</v>
      </c>
      <c r="E26" s="46">
        <v>3.5000000000000003E-2</v>
      </c>
      <c r="F26" s="37">
        <v>0</v>
      </c>
      <c r="G26" s="46">
        <v>3.5000000000000003E-2</v>
      </c>
      <c r="H26" s="204">
        <v>0</v>
      </c>
      <c r="I26" s="204">
        <f t="shared" si="0"/>
        <v>0</v>
      </c>
    </row>
    <row r="27" spans="1:9" ht="15.5" x14ac:dyDescent="0.35">
      <c r="A27" s="109"/>
      <c r="B27" s="37"/>
      <c r="C27" s="37"/>
      <c r="D27" s="37"/>
      <c r="E27" s="37"/>
      <c r="F27" s="37"/>
      <c r="G27" s="37"/>
      <c r="H27" s="204"/>
      <c r="I27" s="204"/>
    </row>
    <row r="28" spans="1:9" ht="15.5" x14ac:dyDescent="0.35">
      <c r="A28" s="39" t="s">
        <v>90</v>
      </c>
      <c r="B28" s="38">
        <v>0</v>
      </c>
      <c r="C28" s="47">
        <v>0.02</v>
      </c>
      <c r="D28" s="38">
        <v>0</v>
      </c>
      <c r="E28" s="48">
        <v>1.4999999999999999E-2</v>
      </c>
      <c r="F28" s="38">
        <v>0</v>
      </c>
      <c r="G28" s="48">
        <v>1.4999999999999999E-2</v>
      </c>
      <c r="H28" s="204">
        <v>0</v>
      </c>
      <c r="I28" s="204">
        <f t="shared" si="0"/>
        <v>0</v>
      </c>
    </row>
    <row r="29" spans="1:9" ht="15.5" x14ac:dyDescent="0.35">
      <c r="A29" s="109"/>
      <c r="B29" s="38"/>
      <c r="C29" s="38"/>
      <c r="D29" s="38"/>
      <c r="E29" s="38"/>
      <c r="F29" s="38"/>
      <c r="G29" s="38"/>
      <c r="H29" s="204"/>
      <c r="I29" s="204"/>
    </row>
    <row r="30" spans="1:9" ht="15.5" x14ac:dyDescent="0.35">
      <c r="A30" s="39" t="s">
        <v>91</v>
      </c>
      <c r="B30" s="37">
        <v>0</v>
      </c>
      <c r="C30" s="46">
        <v>2.5000000000000001E-2</v>
      </c>
      <c r="D30" s="37">
        <v>0</v>
      </c>
      <c r="E30" s="45">
        <v>0.02</v>
      </c>
      <c r="F30" s="37">
        <v>0</v>
      </c>
      <c r="G30" s="45">
        <v>0.02</v>
      </c>
      <c r="H30" s="204">
        <v>0</v>
      </c>
      <c r="I30" s="204">
        <v>0</v>
      </c>
    </row>
    <row r="31" spans="1:9" ht="15.5" x14ac:dyDescent="0.35">
      <c r="A31" s="109"/>
      <c r="B31" s="37"/>
      <c r="C31" s="37"/>
      <c r="D31" s="37"/>
      <c r="E31" s="37"/>
      <c r="F31" s="37"/>
      <c r="G31" s="37"/>
      <c r="H31" s="204"/>
      <c r="I31" s="204"/>
    </row>
    <row r="32" spans="1:9" ht="15.5" x14ac:dyDescent="0.35">
      <c r="A32" s="39" t="s">
        <v>92</v>
      </c>
      <c r="B32" s="38">
        <v>0</v>
      </c>
      <c r="C32" s="47">
        <v>0.03</v>
      </c>
      <c r="D32" s="38">
        <v>0</v>
      </c>
      <c r="E32" s="48">
        <v>2.5000000000000001E-2</v>
      </c>
      <c r="F32" s="38">
        <v>0</v>
      </c>
      <c r="G32" s="48">
        <v>2.5000000000000001E-2</v>
      </c>
      <c r="H32" s="204">
        <v>0</v>
      </c>
      <c r="I32" s="204">
        <f t="shared" ref="I32:I52" si="1">(H32*100)/20</f>
        <v>0</v>
      </c>
    </row>
    <row r="33" spans="1:9" ht="15.5" x14ac:dyDescent="0.35">
      <c r="A33" s="109"/>
      <c r="B33" s="38"/>
      <c r="C33" s="38"/>
      <c r="D33" s="38"/>
      <c r="E33" s="38"/>
      <c r="F33" s="38"/>
      <c r="G33" s="38"/>
      <c r="H33" s="204"/>
      <c r="I33" s="204"/>
    </row>
    <row r="34" spans="1:9" ht="15.5" x14ac:dyDescent="0.35">
      <c r="A34" s="36" t="s">
        <v>93</v>
      </c>
      <c r="B34" s="37">
        <v>0</v>
      </c>
      <c r="C34" s="45">
        <v>0.03</v>
      </c>
      <c r="D34" s="37">
        <v>0</v>
      </c>
      <c r="E34" s="45">
        <v>0.02</v>
      </c>
      <c r="F34" s="37">
        <v>0</v>
      </c>
      <c r="G34" s="45">
        <v>0.02</v>
      </c>
      <c r="H34" s="204">
        <v>0</v>
      </c>
      <c r="I34" s="204">
        <f t="shared" si="1"/>
        <v>0</v>
      </c>
    </row>
    <row r="35" spans="1:9" ht="15.5" x14ac:dyDescent="0.35">
      <c r="A35" s="109"/>
      <c r="B35" s="37"/>
      <c r="C35" s="37"/>
      <c r="D35" s="37"/>
      <c r="E35" s="37"/>
      <c r="F35" s="37"/>
      <c r="G35" s="37"/>
      <c r="H35" s="204"/>
      <c r="I35" s="204"/>
    </row>
    <row r="36" spans="1:9" ht="15.5" x14ac:dyDescent="0.35">
      <c r="A36" s="39" t="s">
        <v>94</v>
      </c>
      <c r="B36" s="38">
        <v>0</v>
      </c>
      <c r="C36" s="47">
        <v>0.03</v>
      </c>
      <c r="D36" s="38">
        <v>0</v>
      </c>
      <c r="E36" s="47">
        <v>0.02</v>
      </c>
      <c r="F36" s="38">
        <v>0</v>
      </c>
      <c r="G36" s="47">
        <v>0.02</v>
      </c>
      <c r="H36" s="204">
        <v>0</v>
      </c>
      <c r="I36" s="204">
        <f t="shared" si="1"/>
        <v>0</v>
      </c>
    </row>
    <row r="37" spans="1:9" ht="15.5" x14ac:dyDescent="0.35">
      <c r="A37" s="109"/>
      <c r="B37" s="38"/>
      <c r="C37" s="38"/>
      <c r="D37" s="38"/>
      <c r="E37" s="38"/>
      <c r="F37" s="38"/>
      <c r="G37" s="38"/>
      <c r="H37" s="204"/>
      <c r="I37" s="204"/>
    </row>
    <row r="38" spans="1:9" ht="15.5" x14ac:dyDescent="0.35">
      <c r="A38" s="39" t="s">
        <v>95</v>
      </c>
      <c r="B38" s="37">
        <v>0</v>
      </c>
      <c r="C38" s="45">
        <v>0.05</v>
      </c>
      <c r="D38" s="37">
        <v>0</v>
      </c>
      <c r="E38" s="45">
        <v>0.05</v>
      </c>
      <c r="F38" s="37">
        <v>0</v>
      </c>
      <c r="G38" s="45">
        <v>0.05</v>
      </c>
      <c r="H38" s="204">
        <v>0</v>
      </c>
      <c r="I38" s="204">
        <f t="shared" si="1"/>
        <v>0</v>
      </c>
    </row>
    <row r="39" spans="1:9" ht="15.5" x14ac:dyDescent="0.35">
      <c r="A39" s="109"/>
      <c r="B39" s="37"/>
      <c r="C39" s="37"/>
      <c r="D39" s="37"/>
      <c r="E39" s="37"/>
      <c r="F39" s="37"/>
      <c r="G39" s="37"/>
      <c r="H39" s="204"/>
      <c r="I39" s="204"/>
    </row>
    <row r="40" spans="1:9" ht="15.5" x14ac:dyDescent="0.35">
      <c r="A40" s="39" t="s">
        <v>96</v>
      </c>
      <c r="B40" s="38">
        <v>0</v>
      </c>
      <c r="C40" s="47">
        <v>0.03</v>
      </c>
      <c r="D40" s="38">
        <v>0</v>
      </c>
      <c r="E40" s="47">
        <v>0.03</v>
      </c>
      <c r="F40" s="38">
        <v>0</v>
      </c>
      <c r="G40" s="47">
        <v>0.03</v>
      </c>
      <c r="H40" s="204">
        <v>0</v>
      </c>
      <c r="I40" s="204">
        <f t="shared" si="1"/>
        <v>0</v>
      </c>
    </row>
    <row r="41" spans="1:9" ht="15.5" x14ac:dyDescent="0.35">
      <c r="A41" s="109"/>
      <c r="B41" s="38"/>
      <c r="C41" s="38"/>
      <c r="D41" s="38"/>
      <c r="E41" s="38"/>
      <c r="F41" s="38"/>
      <c r="G41" s="38"/>
      <c r="H41" s="204"/>
      <c r="I41" s="204"/>
    </row>
    <row r="42" spans="1:9" ht="15.5" x14ac:dyDescent="0.35">
      <c r="A42" s="39" t="s">
        <v>97</v>
      </c>
      <c r="B42" s="37">
        <v>0</v>
      </c>
      <c r="C42" s="45">
        <v>0.02</v>
      </c>
      <c r="D42" s="37">
        <v>0</v>
      </c>
      <c r="E42" s="45">
        <v>0.02</v>
      </c>
      <c r="F42" s="37">
        <v>0</v>
      </c>
      <c r="G42" s="45">
        <v>0.02</v>
      </c>
      <c r="H42" s="204">
        <v>0</v>
      </c>
      <c r="I42" s="204">
        <f t="shared" si="1"/>
        <v>0</v>
      </c>
    </row>
    <row r="43" spans="1:9" ht="15.5" x14ac:dyDescent="0.35">
      <c r="A43" s="109"/>
      <c r="B43" s="37"/>
      <c r="C43" s="37"/>
      <c r="D43" s="37"/>
      <c r="E43" s="37"/>
      <c r="F43" s="37"/>
      <c r="G43" s="37"/>
      <c r="H43" s="204"/>
      <c r="I43" s="204"/>
    </row>
    <row r="44" spans="1:9" ht="15.5" x14ac:dyDescent="0.35">
      <c r="A44" s="39" t="s">
        <v>98</v>
      </c>
      <c r="B44" s="38">
        <v>0</v>
      </c>
      <c r="C44" s="47">
        <v>0.02</v>
      </c>
      <c r="D44" s="38">
        <v>0</v>
      </c>
      <c r="E44" s="47">
        <v>0.02</v>
      </c>
      <c r="F44" s="38">
        <v>0</v>
      </c>
      <c r="G44" s="47">
        <v>0.02</v>
      </c>
      <c r="H44" s="204">
        <v>0</v>
      </c>
      <c r="I44" s="204">
        <f t="shared" si="1"/>
        <v>0</v>
      </c>
    </row>
    <row r="45" spans="1:9" ht="15.5" x14ac:dyDescent="0.35">
      <c r="A45" s="109"/>
      <c r="B45" s="38"/>
      <c r="C45" s="38"/>
      <c r="D45" s="38"/>
      <c r="E45" s="38"/>
      <c r="F45" s="38"/>
      <c r="G45" s="38"/>
      <c r="H45" s="204"/>
      <c r="I45" s="204"/>
    </row>
    <row r="46" spans="1:9" ht="15.5" x14ac:dyDescent="0.35">
      <c r="A46" s="39" t="s">
        <v>99</v>
      </c>
      <c r="B46" s="37">
        <v>0</v>
      </c>
      <c r="C46" s="45">
        <v>0.02</v>
      </c>
      <c r="D46" s="37">
        <v>0</v>
      </c>
      <c r="E46" s="45">
        <v>0.02</v>
      </c>
      <c r="F46" s="37">
        <v>0</v>
      </c>
      <c r="G46" s="45">
        <v>0.02</v>
      </c>
      <c r="H46" s="204">
        <v>0</v>
      </c>
      <c r="I46" s="204">
        <f t="shared" si="1"/>
        <v>0</v>
      </c>
    </row>
    <row r="47" spans="1:9" ht="15.5" x14ac:dyDescent="0.35">
      <c r="A47" s="109"/>
      <c r="B47" s="37"/>
      <c r="C47" s="37"/>
      <c r="D47" s="37"/>
      <c r="E47" s="37"/>
      <c r="F47" s="37"/>
      <c r="G47" s="37"/>
      <c r="H47" s="204"/>
      <c r="I47" s="204"/>
    </row>
    <row r="48" spans="1:9" ht="15.5" x14ac:dyDescent="0.35">
      <c r="A48" s="39" t="s">
        <v>100</v>
      </c>
      <c r="B48" s="38">
        <v>0</v>
      </c>
      <c r="C48" s="48">
        <v>2.5000000000000001E-2</v>
      </c>
      <c r="D48" s="38">
        <v>0</v>
      </c>
      <c r="E48" s="47">
        <v>0.02</v>
      </c>
      <c r="F48" s="38">
        <v>0</v>
      </c>
      <c r="G48" s="47">
        <v>0.02</v>
      </c>
      <c r="H48" s="204">
        <v>0</v>
      </c>
      <c r="I48" s="204">
        <f t="shared" si="1"/>
        <v>0</v>
      </c>
    </row>
    <row r="49" spans="1:9" ht="15.5" x14ac:dyDescent="0.35">
      <c r="A49" s="39"/>
      <c r="B49" s="38"/>
      <c r="C49" s="38"/>
      <c r="D49" s="38"/>
      <c r="E49" s="38"/>
      <c r="F49" s="38"/>
      <c r="G49" s="38"/>
      <c r="H49" s="204"/>
      <c r="I49" s="204"/>
    </row>
    <row r="50" spans="1:9" ht="15.5" x14ac:dyDescent="0.35">
      <c r="A50" s="39" t="s">
        <v>101</v>
      </c>
      <c r="B50" s="37">
        <v>0</v>
      </c>
      <c r="C50" s="45">
        <v>0.02</v>
      </c>
      <c r="D50" s="37">
        <v>0</v>
      </c>
      <c r="E50" s="45">
        <v>0.02</v>
      </c>
      <c r="F50" s="37">
        <v>0</v>
      </c>
      <c r="G50" s="45">
        <v>0.02</v>
      </c>
      <c r="H50" s="204">
        <v>0</v>
      </c>
      <c r="I50" s="204">
        <f t="shared" si="1"/>
        <v>0</v>
      </c>
    </row>
    <row r="51" spans="1:9" ht="15.5" x14ac:dyDescent="0.35">
      <c r="A51" s="36"/>
      <c r="B51" s="37"/>
      <c r="C51" s="37"/>
      <c r="D51" s="37"/>
      <c r="E51" s="37"/>
      <c r="F51" s="37"/>
      <c r="G51" s="37"/>
      <c r="H51" s="204"/>
      <c r="I51" s="204"/>
    </row>
    <row r="52" spans="1:9" ht="15.5" x14ac:dyDescent="0.35">
      <c r="A52" s="39" t="s">
        <v>102</v>
      </c>
      <c r="B52" s="38">
        <v>0</v>
      </c>
      <c r="C52" s="47">
        <v>0.02</v>
      </c>
      <c r="D52" s="38">
        <v>0</v>
      </c>
      <c r="E52" s="47">
        <v>0.02</v>
      </c>
      <c r="F52" s="38">
        <v>0</v>
      </c>
      <c r="G52" s="47">
        <v>0.02</v>
      </c>
      <c r="H52" s="204">
        <v>0</v>
      </c>
      <c r="I52" s="204">
        <f t="shared" si="1"/>
        <v>0</v>
      </c>
    </row>
    <row r="53" spans="1:9" ht="15.5" x14ac:dyDescent="0.35">
      <c r="A53" s="36"/>
      <c r="B53" s="38"/>
      <c r="C53" s="38"/>
      <c r="D53" s="38"/>
      <c r="E53" s="38"/>
      <c r="F53" s="38"/>
      <c r="G53" s="38"/>
      <c r="H53" s="204"/>
      <c r="I53" s="204"/>
    </row>
    <row r="54" spans="1:9" ht="15.5" x14ac:dyDescent="0.35">
      <c r="A54" s="39" t="s">
        <v>103</v>
      </c>
      <c r="B54" s="37">
        <v>0</v>
      </c>
      <c r="C54" s="45">
        <v>0.02</v>
      </c>
      <c r="D54" s="37">
        <v>0</v>
      </c>
      <c r="E54" s="45">
        <v>0.02</v>
      </c>
      <c r="F54" s="37">
        <v>0</v>
      </c>
      <c r="G54" s="45">
        <v>0.02</v>
      </c>
      <c r="H54" s="204">
        <v>0</v>
      </c>
      <c r="I54" s="204">
        <v>0</v>
      </c>
    </row>
    <row r="55" spans="1:9" ht="15.5" x14ac:dyDescent="0.35">
      <c r="A55" s="36"/>
      <c r="B55" s="37"/>
      <c r="C55" s="37"/>
      <c r="D55" s="37"/>
      <c r="E55" s="37"/>
      <c r="F55" s="37"/>
      <c r="G55" s="37"/>
      <c r="H55" s="204"/>
      <c r="I55" s="204"/>
    </row>
    <row r="56" spans="1:9" ht="15.5" x14ac:dyDescent="0.35">
      <c r="A56" s="39" t="s">
        <v>104</v>
      </c>
      <c r="B56" s="38">
        <v>0</v>
      </c>
      <c r="C56" s="47">
        <v>0.02</v>
      </c>
      <c r="D56" s="38">
        <v>0</v>
      </c>
      <c r="E56" s="47">
        <v>0.02</v>
      </c>
      <c r="F56" s="38">
        <v>0</v>
      </c>
      <c r="G56" s="47">
        <v>0.02</v>
      </c>
      <c r="H56" s="204">
        <v>0</v>
      </c>
      <c r="I56" s="204">
        <f t="shared" ref="I56" si="2">(H56*100)/20</f>
        <v>0</v>
      </c>
    </row>
    <row r="57" spans="1:9" ht="15.5" x14ac:dyDescent="0.35">
      <c r="A57" s="36"/>
      <c r="B57" s="38"/>
      <c r="C57" s="38"/>
      <c r="D57" s="38"/>
      <c r="E57" s="38"/>
      <c r="F57" s="38"/>
      <c r="G57" s="38"/>
      <c r="H57" s="204"/>
      <c r="I57" s="204"/>
    </row>
    <row r="58" spans="1:9" ht="15.5" x14ac:dyDescent="0.35">
      <c r="A58" s="39" t="s">
        <v>105</v>
      </c>
      <c r="B58" s="37">
        <v>0</v>
      </c>
      <c r="C58" s="45">
        <v>0.02</v>
      </c>
      <c r="D58" s="37">
        <v>0</v>
      </c>
      <c r="E58" s="46">
        <v>2.5000000000000001E-2</v>
      </c>
      <c r="F58" s="37">
        <v>0</v>
      </c>
      <c r="G58" s="46">
        <v>2.5000000000000001E-2</v>
      </c>
      <c r="H58" s="204">
        <v>0</v>
      </c>
      <c r="I58" s="204">
        <f t="shared" ref="I58:I60" si="3">(H58*100)/20</f>
        <v>0</v>
      </c>
    </row>
    <row r="59" spans="1:9" ht="15.5" x14ac:dyDescent="0.35">
      <c r="A59" s="36"/>
      <c r="B59" s="37"/>
      <c r="C59" s="37"/>
      <c r="D59" s="37"/>
      <c r="E59" s="37"/>
      <c r="F59" s="37"/>
      <c r="G59" s="37"/>
      <c r="H59" s="204"/>
      <c r="I59" s="204"/>
    </row>
    <row r="60" spans="1:9" ht="15.5" x14ac:dyDescent="0.35">
      <c r="A60" s="39" t="s">
        <v>106</v>
      </c>
      <c r="B60" s="38">
        <v>0</v>
      </c>
      <c r="C60" s="47">
        <v>0.02</v>
      </c>
      <c r="D60" s="38">
        <v>0</v>
      </c>
      <c r="E60" s="48">
        <v>1.4999999999999999E-2</v>
      </c>
      <c r="F60" s="38">
        <v>0</v>
      </c>
      <c r="G60" s="48">
        <v>1.4999999999999999E-2</v>
      </c>
      <c r="H60" s="204">
        <v>0</v>
      </c>
      <c r="I60" s="204">
        <f t="shared" si="3"/>
        <v>0</v>
      </c>
    </row>
    <row r="61" spans="1:9" ht="15.5" x14ac:dyDescent="0.35">
      <c r="A61" s="36"/>
      <c r="B61" s="38"/>
      <c r="C61" s="38"/>
      <c r="D61" s="38"/>
      <c r="E61" s="38"/>
      <c r="F61" s="38"/>
      <c r="G61" s="38"/>
      <c r="H61" s="204"/>
      <c r="I61" s="204"/>
    </row>
    <row r="62" spans="1:9" ht="15.5" x14ac:dyDescent="0.35">
      <c r="A62" s="39" t="s">
        <v>107</v>
      </c>
      <c r="B62" s="37">
        <v>0</v>
      </c>
      <c r="C62" s="45">
        <v>0.02</v>
      </c>
      <c r="D62" s="37">
        <v>0</v>
      </c>
      <c r="E62" s="45">
        <v>0.02</v>
      </c>
      <c r="F62" s="37">
        <v>0</v>
      </c>
      <c r="G62" s="45">
        <v>0.02</v>
      </c>
      <c r="H62" s="204">
        <v>0</v>
      </c>
      <c r="I62" s="204">
        <f t="shared" ref="I62" si="4">(H62*100)/20</f>
        <v>0</v>
      </c>
    </row>
    <row r="63" spans="1:9" ht="15.5" x14ac:dyDescent="0.35">
      <c r="A63" s="36"/>
      <c r="B63" s="37"/>
      <c r="C63" s="37"/>
      <c r="D63" s="37"/>
      <c r="E63" s="37"/>
      <c r="F63" s="37"/>
      <c r="G63" s="37"/>
      <c r="H63" s="204"/>
      <c r="I63" s="204"/>
    </row>
    <row r="64" spans="1:9" ht="15.5" x14ac:dyDescent="0.35">
      <c r="A64" s="39" t="s">
        <v>108</v>
      </c>
      <c r="B64" s="38">
        <v>0</v>
      </c>
      <c r="C64" s="47">
        <v>0.02</v>
      </c>
      <c r="D64" s="38">
        <v>0</v>
      </c>
      <c r="E64" s="47">
        <v>0.02</v>
      </c>
      <c r="F64" s="38">
        <v>0</v>
      </c>
      <c r="G64" s="47">
        <v>0.02</v>
      </c>
      <c r="H64" s="204">
        <v>0</v>
      </c>
      <c r="I64" s="204">
        <f t="shared" ref="I64:I70" si="5">(H64*100)/20</f>
        <v>0</v>
      </c>
    </row>
    <row r="65" spans="1:9" ht="15.5" x14ac:dyDescent="0.35">
      <c r="A65" s="36"/>
      <c r="B65" s="38"/>
      <c r="C65" s="38"/>
      <c r="D65" s="38"/>
      <c r="E65" s="38"/>
      <c r="F65" s="38"/>
      <c r="G65" s="38"/>
      <c r="H65" s="204"/>
      <c r="I65" s="204"/>
    </row>
    <row r="66" spans="1:9" ht="15.5" x14ac:dyDescent="0.35">
      <c r="A66" s="39" t="s">
        <v>109</v>
      </c>
      <c r="B66" s="37">
        <v>0</v>
      </c>
      <c r="C66" s="45">
        <v>0.03</v>
      </c>
      <c r="D66" s="37">
        <v>0</v>
      </c>
      <c r="E66" s="46">
        <v>2.5000000000000001E-2</v>
      </c>
      <c r="F66" s="37">
        <v>0</v>
      </c>
      <c r="G66" s="46">
        <v>2.5000000000000001E-2</v>
      </c>
      <c r="H66" s="204">
        <v>0</v>
      </c>
      <c r="I66" s="204">
        <f t="shared" si="5"/>
        <v>0</v>
      </c>
    </row>
    <row r="67" spans="1:9" ht="15.5" x14ac:dyDescent="0.35">
      <c r="A67" s="36"/>
      <c r="B67" s="37"/>
      <c r="C67" s="37"/>
      <c r="D67" s="37"/>
      <c r="E67" s="37"/>
      <c r="F67" s="37"/>
      <c r="G67" s="37"/>
      <c r="H67" s="204"/>
      <c r="I67" s="204"/>
    </row>
    <row r="68" spans="1:9" ht="15.5" x14ac:dyDescent="0.35">
      <c r="A68" s="39" t="s">
        <v>110</v>
      </c>
      <c r="B68" s="38">
        <v>0</v>
      </c>
      <c r="C68" s="54">
        <v>1.4999999999999999E-2</v>
      </c>
      <c r="D68" s="38">
        <v>0</v>
      </c>
      <c r="E68" s="47">
        <v>0.01</v>
      </c>
      <c r="F68" s="38">
        <v>0</v>
      </c>
      <c r="G68" s="47">
        <v>0.01</v>
      </c>
      <c r="H68" s="204">
        <v>0</v>
      </c>
      <c r="I68" s="204">
        <f t="shared" si="5"/>
        <v>0</v>
      </c>
    </row>
    <row r="69" spans="1:9" ht="15.5" x14ac:dyDescent="0.35">
      <c r="A69" s="36"/>
      <c r="B69" s="38"/>
      <c r="C69" s="38"/>
      <c r="D69" s="38"/>
      <c r="E69" s="38"/>
      <c r="F69" s="38"/>
      <c r="G69" s="38"/>
      <c r="H69" s="204"/>
      <c r="I69" s="204"/>
    </row>
    <row r="70" spans="1:9" ht="15.5" x14ac:dyDescent="0.35">
      <c r="A70" s="39" t="s">
        <v>111</v>
      </c>
      <c r="B70" s="37">
        <v>0</v>
      </c>
      <c r="C70" s="45">
        <v>0.02</v>
      </c>
      <c r="D70" s="37">
        <v>0</v>
      </c>
      <c r="E70" s="46">
        <v>1.4999999999999999E-2</v>
      </c>
      <c r="F70" s="37">
        <v>0</v>
      </c>
      <c r="G70" s="46">
        <v>1.4999999999999999E-2</v>
      </c>
      <c r="H70" s="204">
        <v>0</v>
      </c>
      <c r="I70" s="204">
        <f t="shared" si="5"/>
        <v>0</v>
      </c>
    </row>
    <row r="71" spans="1:9" ht="15.5" x14ac:dyDescent="0.35">
      <c r="A71" s="36"/>
      <c r="B71" s="37"/>
      <c r="C71" s="37"/>
      <c r="D71" s="37"/>
      <c r="E71" s="37"/>
      <c r="F71" s="37"/>
      <c r="G71" s="37"/>
      <c r="H71" s="204"/>
      <c r="I71" s="204"/>
    </row>
    <row r="72" spans="1:9" ht="15.5" x14ac:dyDescent="0.35">
      <c r="A72" s="39" t="s">
        <v>112</v>
      </c>
      <c r="B72" s="38">
        <v>0</v>
      </c>
      <c r="C72" s="47">
        <v>0.01</v>
      </c>
      <c r="D72" s="38">
        <v>0</v>
      </c>
      <c r="E72" s="47">
        <v>0.02</v>
      </c>
      <c r="F72" s="38">
        <v>0</v>
      </c>
      <c r="G72" s="47">
        <v>0.02</v>
      </c>
      <c r="H72" s="204">
        <v>0</v>
      </c>
      <c r="I72" s="204">
        <f t="shared" ref="I72" si="6">(H72*100)/20</f>
        <v>0</v>
      </c>
    </row>
    <row r="73" spans="1:9" ht="15.5" x14ac:dyDescent="0.35">
      <c r="A73" s="36"/>
      <c r="B73" s="38"/>
      <c r="C73" s="38"/>
      <c r="D73" s="38"/>
      <c r="E73" s="38"/>
      <c r="F73" s="38"/>
      <c r="G73" s="38"/>
      <c r="H73" s="204"/>
      <c r="I73" s="204"/>
    </row>
    <row r="74" spans="1:9" ht="15.5" x14ac:dyDescent="0.35">
      <c r="A74" s="36" t="s">
        <v>113</v>
      </c>
      <c r="B74" s="37">
        <v>0</v>
      </c>
      <c r="C74" s="45">
        <v>0</v>
      </c>
      <c r="D74" s="37">
        <v>0</v>
      </c>
      <c r="E74" s="45">
        <v>0.02</v>
      </c>
      <c r="F74" s="37">
        <v>0</v>
      </c>
      <c r="G74" s="45">
        <v>0.02</v>
      </c>
      <c r="H74" s="204">
        <v>0</v>
      </c>
      <c r="I74" s="204">
        <f t="shared" ref="I74" si="7">(H74*100)/20</f>
        <v>0</v>
      </c>
    </row>
    <row r="75" spans="1:9" ht="15.5" x14ac:dyDescent="0.35">
      <c r="A75" s="36"/>
      <c r="B75" s="37"/>
      <c r="C75" s="37"/>
      <c r="D75" s="37"/>
      <c r="E75" s="37"/>
      <c r="F75" s="37"/>
      <c r="G75" s="37"/>
      <c r="H75" s="204"/>
      <c r="I75" s="204"/>
    </row>
    <row r="76" spans="1:9" ht="15.5" x14ac:dyDescent="0.35">
      <c r="A76" s="39" t="s">
        <v>114</v>
      </c>
      <c r="B76" s="38">
        <v>0</v>
      </c>
      <c r="C76" s="47">
        <v>0.01</v>
      </c>
      <c r="D76" s="38">
        <v>0</v>
      </c>
      <c r="E76" s="48">
        <v>1.4999999999999999E-2</v>
      </c>
      <c r="F76" s="38">
        <v>0</v>
      </c>
      <c r="G76" s="48">
        <v>1.4999999999999999E-2</v>
      </c>
      <c r="H76" s="204">
        <v>0</v>
      </c>
      <c r="I76" s="204">
        <f t="shared" ref="I76:I84" si="8">(H76*100)/20</f>
        <v>0</v>
      </c>
    </row>
    <row r="77" spans="1:9" ht="15.5" x14ac:dyDescent="0.35">
      <c r="A77" s="36"/>
      <c r="B77" s="38"/>
      <c r="C77" s="38"/>
      <c r="D77" s="38"/>
      <c r="E77" s="38"/>
      <c r="F77" s="38"/>
      <c r="G77" s="38"/>
      <c r="H77" s="204"/>
      <c r="I77" s="204"/>
    </row>
    <row r="78" spans="1:9" ht="15.5" x14ac:dyDescent="0.35">
      <c r="A78" s="39" t="s">
        <v>115</v>
      </c>
      <c r="B78" s="37">
        <v>0</v>
      </c>
      <c r="C78" s="55">
        <v>1.4999999999999999E-2</v>
      </c>
      <c r="D78" s="37">
        <v>0</v>
      </c>
      <c r="E78" s="46">
        <v>1.4999999999999999E-2</v>
      </c>
      <c r="F78" s="37">
        <v>0</v>
      </c>
      <c r="G78" s="46">
        <v>1.4999999999999999E-2</v>
      </c>
      <c r="H78" s="204">
        <v>0</v>
      </c>
      <c r="I78" s="204">
        <f t="shared" si="8"/>
        <v>0</v>
      </c>
    </row>
    <row r="79" spans="1:9" ht="15.5" x14ac:dyDescent="0.35">
      <c r="A79" s="36"/>
      <c r="B79" s="37"/>
      <c r="C79" s="37"/>
      <c r="D79" s="37"/>
      <c r="E79" s="37"/>
      <c r="F79" s="37"/>
      <c r="G79" s="37"/>
      <c r="H79" s="204"/>
      <c r="I79" s="204"/>
    </row>
    <row r="80" spans="1:9" ht="15.5" x14ac:dyDescent="0.35">
      <c r="A80" s="39" t="s">
        <v>116</v>
      </c>
      <c r="B80" s="38">
        <v>0</v>
      </c>
      <c r="C80" s="47">
        <v>0.02</v>
      </c>
      <c r="D80" s="38">
        <v>0</v>
      </c>
      <c r="E80" s="48">
        <v>1.4999999999999999E-2</v>
      </c>
      <c r="F80" s="38">
        <v>0</v>
      </c>
      <c r="G80" s="48">
        <v>1.4999999999999999E-2</v>
      </c>
      <c r="H80" s="204">
        <v>0</v>
      </c>
      <c r="I80" s="204">
        <f t="shared" si="8"/>
        <v>0</v>
      </c>
    </row>
    <row r="81" spans="1:9" ht="15.5" x14ac:dyDescent="0.35">
      <c r="A81" s="36"/>
      <c r="B81" s="38"/>
      <c r="C81" s="38"/>
      <c r="D81" s="38"/>
      <c r="E81" s="38"/>
      <c r="F81" s="38"/>
      <c r="G81" s="38"/>
      <c r="H81" s="204"/>
      <c r="I81" s="204"/>
    </row>
    <row r="82" spans="1:9" ht="15.5" x14ac:dyDescent="0.35">
      <c r="A82" s="36" t="s">
        <v>117</v>
      </c>
      <c r="B82" s="37">
        <v>0</v>
      </c>
      <c r="C82" s="45">
        <v>0</v>
      </c>
      <c r="D82" s="37">
        <v>0</v>
      </c>
      <c r="E82" s="46">
        <v>1.4999999999999999E-2</v>
      </c>
      <c r="F82" s="37">
        <v>0</v>
      </c>
      <c r="G82" s="46">
        <v>1.4999999999999999E-2</v>
      </c>
      <c r="H82" s="204">
        <v>0</v>
      </c>
      <c r="I82" s="204">
        <f t="shared" si="8"/>
        <v>0</v>
      </c>
    </row>
    <row r="83" spans="1:9" ht="15.5" x14ac:dyDescent="0.35">
      <c r="A83" s="36"/>
      <c r="B83" s="37"/>
      <c r="C83" s="37"/>
      <c r="D83" s="37"/>
      <c r="E83" s="37"/>
      <c r="F83" s="37"/>
      <c r="G83" s="37"/>
      <c r="H83" s="204"/>
      <c r="I83" s="204"/>
    </row>
    <row r="84" spans="1:9" ht="15.5" x14ac:dyDescent="0.35">
      <c r="A84" s="44" t="s">
        <v>118</v>
      </c>
      <c r="B84" s="38">
        <v>0</v>
      </c>
      <c r="C84" s="47">
        <v>0</v>
      </c>
      <c r="D84" s="38">
        <v>0</v>
      </c>
      <c r="E84" s="47">
        <v>0.02</v>
      </c>
      <c r="F84" s="38">
        <v>0</v>
      </c>
      <c r="G84" s="47">
        <v>0.02</v>
      </c>
      <c r="H84" s="204">
        <v>0</v>
      </c>
      <c r="I84" s="204">
        <f t="shared" si="8"/>
        <v>0</v>
      </c>
    </row>
    <row r="85" spans="1:9" ht="15.5" x14ac:dyDescent="0.35">
      <c r="A85" s="29"/>
      <c r="B85" s="52"/>
      <c r="C85" s="90">
        <f>SUM(C6:C84)</f>
        <v>1.0000000000000007</v>
      </c>
      <c r="D85" s="51"/>
      <c r="E85" s="51">
        <f>SUM(E6:E84)</f>
        <v>1.0000000000000004</v>
      </c>
      <c r="F85" s="51"/>
      <c r="G85" s="51">
        <f>SUM(G6:G84)</f>
        <v>1.0000000000000004</v>
      </c>
      <c r="H85" s="205"/>
      <c r="I85" s="205"/>
    </row>
    <row r="86" spans="1:9" ht="32.15" customHeight="1" x14ac:dyDescent="0.35">
      <c r="A86" s="35" t="s">
        <v>119</v>
      </c>
      <c r="B86" s="35">
        <f>SUMPRODUCT(B6:B85,C6:C85)</f>
        <v>0</v>
      </c>
      <c r="C86" s="35"/>
      <c r="D86" s="35">
        <f>SUMPRODUCT(D6:D84,E6:E84)</f>
        <v>0</v>
      </c>
      <c r="E86" s="35"/>
      <c r="F86" s="35">
        <f>SUMPRODUCT(F6:F84,G6:G84)</f>
        <v>0</v>
      </c>
      <c r="G86" s="35"/>
      <c r="H86" s="206">
        <f>SUM(H6:H85)</f>
        <v>0</v>
      </c>
      <c r="I86" s="207">
        <f>SUM(I6:I85)</f>
        <v>0</v>
      </c>
    </row>
    <row r="87" spans="1:9" ht="32.15" customHeight="1" x14ac:dyDescent="0.35">
      <c r="B87" s="34"/>
      <c r="D87" s="34"/>
      <c r="F87" s="34"/>
    </row>
    <row r="88" spans="1:9" ht="18" customHeight="1" x14ac:dyDescent="0.35">
      <c r="A88" s="217" t="s">
        <v>120</v>
      </c>
      <c r="B88" s="217"/>
    </row>
    <row r="89" spans="1:9" ht="64" customHeight="1" x14ac:dyDescent="0.35"/>
    <row r="90" spans="1:9" ht="15.5" x14ac:dyDescent="0.35"/>
    <row r="91" spans="1:9" ht="15.5" x14ac:dyDescent="0.35"/>
    <row r="92" spans="1:9" ht="15.5" x14ac:dyDescent="0.35"/>
    <row r="93" spans="1:9" ht="15.5" x14ac:dyDescent="0.35"/>
  </sheetData>
  <mergeCells count="9">
    <mergeCell ref="A88:B88"/>
    <mergeCell ref="A2:A5"/>
    <mergeCell ref="B2:B5"/>
    <mergeCell ref="D2:D5"/>
    <mergeCell ref="B1:G1"/>
    <mergeCell ref="C2:C5"/>
    <mergeCell ref="E2:E5"/>
    <mergeCell ref="G2:G5"/>
    <mergeCell ref="F2:F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3E67-BCB2-D64F-AC5B-F66372FB4628}">
  <dimension ref="A1:F10"/>
  <sheetViews>
    <sheetView workbookViewId="0">
      <selection activeCell="E3" sqref="E3"/>
    </sheetView>
  </sheetViews>
  <sheetFormatPr defaultColWidth="10.83203125" defaultRowHeight="15.5" x14ac:dyDescent="0.35"/>
  <cols>
    <col min="1" max="1" width="39.08203125" style="1" customWidth="1"/>
    <col min="2" max="2" width="13.58203125" style="1" customWidth="1"/>
    <col min="3" max="3" width="14.5" style="1" customWidth="1"/>
    <col min="4" max="4" width="15.33203125" style="1" customWidth="1"/>
    <col min="5" max="16384" width="10.83203125" style="1"/>
  </cols>
  <sheetData>
    <row r="1" spans="1:6" x14ac:dyDescent="0.35">
      <c r="A1" s="223" t="s">
        <v>121</v>
      </c>
      <c r="B1" s="226" t="s">
        <v>122</v>
      </c>
      <c r="C1" s="226"/>
      <c r="D1" s="226"/>
    </row>
    <row r="2" spans="1:6" ht="34" customHeight="1" x14ac:dyDescent="0.35">
      <c r="A2" s="218"/>
      <c r="B2" s="219" t="s">
        <v>123</v>
      </c>
      <c r="C2" s="219" t="s">
        <v>124</v>
      </c>
      <c r="D2" s="219" t="s">
        <v>125</v>
      </c>
      <c r="F2" s="64" t="s">
        <v>126</v>
      </c>
    </row>
    <row r="3" spans="1:6" x14ac:dyDescent="0.35">
      <c r="A3" s="218"/>
      <c r="B3" s="219"/>
      <c r="C3" s="219"/>
      <c r="D3" s="219"/>
    </row>
    <row r="4" spans="1:6" x14ac:dyDescent="0.35">
      <c r="A4" s="218"/>
      <c r="B4" s="219"/>
      <c r="C4" s="219"/>
      <c r="D4" s="219"/>
    </row>
    <row r="5" spans="1:6" x14ac:dyDescent="0.35">
      <c r="A5" s="218"/>
      <c r="B5" s="219"/>
      <c r="C5" s="219"/>
      <c r="D5" s="219"/>
    </row>
    <row r="6" spans="1:6" x14ac:dyDescent="0.35">
      <c r="A6" s="66" t="s">
        <v>127</v>
      </c>
      <c r="B6" s="108">
        <v>0</v>
      </c>
      <c r="C6" s="66"/>
      <c r="D6" s="66"/>
    </row>
    <row r="7" spans="1:6" x14ac:dyDescent="0.35">
      <c r="A7" s="66" t="s">
        <v>128</v>
      </c>
      <c r="B7" s="66"/>
      <c r="C7" s="67">
        <v>0</v>
      </c>
      <c r="D7" s="66"/>
    </row>
    <row r="8" spans="1:6" x14ac:dyDescent="0.35">
      <c r="A8" s="66" t="s">
        <v>129</v>
      </c>
      <c r="B8" s="66"/>
      <c r="C8" s="66"/>
      <c r="D8" s="67">
        <v>0</v>
      </c>
      <c r="F8" s="69" t="s">
        <v>130</v>
      </c>
    </row>
    <row r="9" spans="1:6" x14ac:dyDescent="0.35">
      <c r="F9" s="69">
        <f>(B6+C7+D8)/5*100</f>
        <v>0</v>
      </c>
    </row>
    <row r="10" spans="1:6" x14ac:dyDescent="0.35">
      <c r="A10" s="225" t="s">
        <v>120</v>
      </c>
      <c r="B10" s="225"/>
      <c r="C10" s="225"/>
      <c r="D10" s="225"/>
    </row>
  </sheetData>
  <mergeCells count="6">
    <mergeCell ref="A10:D10"/>
    <mergeCell ref="A1:A5"/>
    <mergeCell ref="B1:D1"/>
    <mergeCell ref="B2:B5"/>
    <mergeCell ref="C2:C5"/>
    <mergeCell ref="D2: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I20"/>
  <sheetViews>
    <sheetView zoomScale="90" zoomScaleNormal="90" workbookViewId="0">
      <selection activeCell="D11" sqref="D11"/>
    </sheetView>
  </sheetViews>
  <sheetFormatPr defaultColWidth="10.83203125" defaultRowHeight="15.5" x14ac:dyDescent="0.35"/>
  <cols>
    <col min="1" max="1" width="32.33203125" style="1" customWidth="1"/>
    <col min="2" max="2" width="30.83203125" style="1" bestFit="1" customWidth="1"/>
    <col min="3" max="3" width="29.83203125" style="1" customWidth="1"/>
    <col min="4" max="4" width="29.58203125" style="1" customWidth="1"/>
    <col min="5" max="5" width="10.83203125" style="1"/>
    <col min="6" max="6" width="14.83203125" style="1" customWidth="1"/>
    <col min="7" max="16384" width="10.83203125" style="1"/>
  </cols>
  <sheetData>
    <row r="1" spans="1:9" x14ac:dyDescent="0.35">
      <c r="A1" s="3"/>
      <c r="B1" s="226" t="s">
        <v>131</v>
      </c>
      <c r="C1" s="226"/>
      <c r="D1" s="226"/>
    </row>
    <row r="2" spans="1:9" x14ac:dyDescent="0.35">
      <c r="A2" s="223" t="s">
        <v>132</v>
      </c>
      <c r="B2" s="228" t="s">
        <v>133</v>
      </c>
      <c r="C2" s="228" t="s">
        <v>134</v>
      </c>
      <c r="D2" s="228" t="s">
        <v>135</v>
      </c>
    </row>
    <row r="3" spans="1:9" x14ac:dyDescent="0.35">
      <c r="A3" s="223"/>
      <c r="B3" s="228"/>
      <c r="C3" s="228"/>
      <c r="D3" s="229"/>
      <c r="F3" s="64" t="s">
        <v>136</v>
      </c>
      <c r="G3" s="65"/>
      <c r="H3" s="65"/>
      <c r="I3" s="65"/>
    </row>
    <row r="4" spans="1:9" x14ac:dyDescent="0.35">
      <c r="A4" s="223"/>
      <c r="B4" s="228"/>
      <c r="C4" s="228"/>
      <c r="D4" s="229"/>
    </row>
    <row r="5" spans="1:9" ht="49" customHeight="1" x14ac:dyDescent="0.35">
      <c r="A5" s="223"/>
      <c r="B5" s="228"/>
      <c r="C5" s="228"/>
      <c r="D5" s="229"/>
    </row>
    <row r="6" spans="1:9" ht="17.149999999999999" customHeight="1" x14ac:dyDescent="0.35">
      <c r="A6" s="12"/>
      <c r="B6" s="32">
        <v>0.3</v>
      </c>
      <c r="C6" s="32">
        <v>0.5</v>
      </c>
      <c r="D6" s="30">
        <v>0.2</v>
      </c>
    </row>
    <row r="7" spans="1:9" x14ac:dyDescent="0.35">
      <c r="A7" s="66" t="s">
        <v>137</v>
      </c>
      <c r="B7" s="67"/>
      <c r="C7" s="67">
        <v>0</v>
      </c>
      <c r="D7" s="67">
        <v>0</v>
      </c>
    </row>
    <row r="8" spans="1:9" x14ac:dyDescent="0.35">
      <c r="A8" s="66"/>
      <c r="B8" s="67"/>
      <c r="C8" s="67"/>
      <c r="D8" s="67"/>
    </row>
    <row r="9" spans="1:9" x14ac:dyDescent="0.35">
      <c r="A9" s="66" t="s">
        <v>138</v>
      </c>
      <c r="B9" s="67">
        <v>0</v>
      </c>
      <c r="C9" s="67">
        <v>0</v>
      </c>
      <c r="D9" s="67">
        <v>0</v>
      </c>
    </row>
    <row r="10" spans="1:9" x14ac:dyDescent="0.35">
      <c r="A10" s="66"/>
      <c r="B10" s="67"/>
      <c r="C10" s="67"/>
      <c r="D10" s="67"/>
    </row>
    <row r="11" spans="1:9" x14ac:dyDescent="0.35">
      <c r="A11" s="66" t="s">
        <v>139</v>
      </c>
      <c r="B11" s="67">
        <v>0</v>
      </c>
      <c r="C11" s="67">
        <v>0</v>
      </c>
      <c r="D11" s="67">
        <v>0</v>
      </c>
    </row>
    <row r="12" spans="1:9" x14ac:dyDescent="0.35">
      <c r="A12" s="66"/>
      <c r="B12" s="67"/>
      <c r="C12" s="67"/>
      <c r="D12" s="67"/>
    </row>
    <row r="13" spans="1:9" ht="31" x14ac:dyDescent="0.35">
      <c r="A13" s="68" t="s">
        <v>140</v>
      </c>
      <c r="B13" s="67">
        <v>0</v>
      </c>
      <c r="C13" s="67">
        <v>0</v>
      </c>
      <c r="D13" s="67">
        <v>0</v>
      </c>
    </row>
    <row r="14" spans="1:9" x14ac:dyDescent="0.35">
      <c r="A14" s="113"/>
      <c r="B14" s="67"/>
      <c r="C14" s="67"/>
      <c r="D14" s="67"/>
    </row>
    <row r="15" spans="1:9" x14ac:dyDescent="0.35">
      <c r="A15" s="66" t="s">
        <v>141</v>
      </c>
      <c r="B15" s="67">
        <v>0</v>
      </c>
      <c r="C15" s="67">
        <v>0</v>
      </c>
      <c r="D15" s="67">
        <v>0</v>
      </c>
    </row>
    <row r="16" spans="1:9" x14ac:dyDescent="0.35">
      <c r="A16" s="66"/>
      <c r="B16" s="67"/>
      <c r="C16" s="67"/>
      <c r="D16" s="67"/>
      <c r="E16" s="14" t="s">
        <v>14</v>
      </c>
    </row>
    <row r="17" spans="1:6" ht="30" customHeight="1" x14ac:dyDescent="0.35">
      <c r="A17" s="2" t="s">
        <v>14</v>
      </c>
      <c r="B17" s="2">
        <f>SUM(B7+B9+B11+B13+B15)*B6</f>
        <v>0</v>
      </c>
      <c r="C17" s="2">
        <f>SUM(C7+C9+C11+C13+C15)*C6</f>
        <v>0</v>
      </c>
      <c r="D17" s="2">
        <f>SUM(D7+D9+D11+D13+D15)*D6</f>
        <v>0</v>
      </c>
      <c r="E17" s="40">
        <f>(B17+C17+D17)/10*100</f>
        <v>0</v>
      </c>
      <c r="F17" s="53" t="s">
        <v>142</v>
      </c>
    </row>
    <row r="20" spans="1:6" ht="48.65" customHeight="1" x14ac:dyDescent="0.35">
      <c r="A20" s="227" t="s">
        <v>143</v>
      </c>
      <c r="B20" s="227"/>
      <c r="C20" s="227"/>
      <c r="D20" s="227"/>
    </row>
  </sheetData>
  <mergeCells count="6">
    <mergeCell ref="A20:D20"/>
    <mergeCell ref="B1:D1"/>
    <mergeCell ref="A2:A5"/>
    <mergeCell ref="B2:B5"/>
    <mergeCell ref="C2:C5"/>
    <mergeCell ref="D2:D5"/>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I28"/>
  <sheetViews>
    <sheetView topLeftCell="A13" zoomScale="70" zoomScaleNormal="70" workbookViewId="0">
      <selection activeCell="G13" sqref="G13"/>
    </sheetView>
  </sheetViews>
  <sheetFormatPr defaultColWidth="11" defaultRowHeight="15.5" x14ac:dyDescent="0.35"/>
  <cols>
    <col min="1" max="1" width="95.08203125" customWidth="1"/>
    <col min="2" max="2" width="22" customWidth="1"/>
    <col min="3" max="3" width="18.83203125" customWidth="1"/>
    <col min="4" max="4" width="49.83203125" customWidth="1"/>
    <col min="5" max="5" width="56.58203125" customWidth="1"/>
    <col min="6" max="7" width="15.33203125" customWidth="1"/>
    <col min="8" max="8" width="15.5" customWidth="1"/>
    <col min="9" max="9" width="21.83203125" customWidth="1"/>
  </cols>
  <sheetData>
    <row r="1" spans="1:9" x14ac:dyDescent="0.35">
      <c r="A1" s="143"/>
      <c r="B1" s="230" t="s">
        <v>144</v>
      </c>
      <c r="C1" s="230"/>
      <c r="D1" s="230"/>
      <c r="E1" s="57"/>
      <c r="F1" s="142"/>
      <c r="G1" s="142"/>
      <c r="H1" s="142"/>
    </row>
    <row r="2" spans="1:9" ht="16" customHeight="1" x14ac:dyDescent="0.35">
      <c r="A2" s="231" t="s">
        <v>145</v>
      </c>
      <c r="B2" s="233" t="s">
        <v>146</v>
      </c>
      <c r="C2" s="233" t="s">
        <v>147</v>
      </c>
      <c r="D2" s="233" t="s">
        <v>148</v>
      </c>
      <c r="E2" s="144"/>
      <c r="F2" s="244" t="s">
        <v>15</v>
      </c>
      <c r="G2" s="244" t="s">
        <v>14</v>
      </c>
      <c r="H2" s="243"/>
      <c r="I2" s="28"/>
    </row>
    <row r="3" spans="1:9" x14ac:dyDescent="0.35">
      <c r="A3" s="231"/>
      <c r="B3" s="233"/>
      <c r="C3" s="233"/>
      <c r="D3" s="233"/>
      <c r="E3" s="245" t="s">
        <v>149</v>
      </c>
      <c r="F3" s="244"/>
      <c r="G3" s="244"/>
      <c r="H3" s="243"/>
      <c r="I3" s="28"/>
    </row>
    <row r="4" spans="1:9" x14ac:dyDescent="0.35">
      <c r="A4" s="231"/>
      <c r="B4" s="233"/>
      <c r="C4" s="233"/>
      <c r="D4" s="233"/>
      <c r="E4" s="245"/>
      <c r="F4" s="244"/>
      <c r="G4" s="244"/>
      <c r="H4" s="243"/>
      <c r="I4" s="28"/>
    </row>
    <row r="5" spans="1:9" ht="53.15" customHeight="1" x14ac:dyDescent="0.35">
      <c r="A5" s="232"/>
      <c r="B5" s="234"/>
      <c r="C5" s="234"/>
      <c r="D5" s="234"/>
      <c r="E5" s="246"/>
      <c r="F5" s="244"/>
      <c r="G5" s="244"/>
      <c r="H5" s="243"/>
      <c r="I5" s="28"/>
    </row>
    <row r="6" spans="1:9" x14ac:dyDescent="0.35">
      <c r="A6" s="145" t="s">
        <v>150</v>
      </c>
      <c r="B6" s="146">
        <v>0</v>
      </c>
      <c r="C6" s="147">
        <v>5</v>
      </c>
      <c r="D6" s="146">
        <v>0</v>
      </c>
      <c r="E6" s="148">
        <v>0</v>
      </c>
      <c r="F6" s="149">
        <v>0.25</v>
      </c>
      <c r="G6" s="150">
        <v>0</v>
      </c>
      <c r="H6" s="198"/>
      <c r="I6" s="28"/>
    </row>
    <row r="7" spans="1:9" ht="64" customHeight="1" x14ac:dyDescent="0.35">
      <c r="A7" s="151"/>
      <c r="B7" s="239" t="s">
        <v>151</v>
      </c>
      <c r="C7" s="240"/>
      <c r="D7" s="240"/>
      <c r="E7" s="240"/>
      <c r="F7" s="153"/>
      <c r="G7" s="150"/>
      <c r="H7" s="198"/>
      <c r="I7" s="28"/>
    </row>
    <row r="8" spans="1:9" ht="31" x14ac:dyDescent="0.35">
      <c r="A8" s="154" t="s">
        <v>152</v>
      </c>
      <c r="B8" s="155">
        <v>0</v>
      </c>
      <c r="C8" s="156">
        <v>0</v>
      </c>
      <c r="D8" s="156">
        <v>0</v>
      </c>
      <c r="E8" s="160">
        <v>0</v>
      </c>
      <c r="F8" s="157">
        <v>0.1</v>
      </c>
      <c r="G8" s="150">
        <v>0</v>
      </c>
      <c r="H8" s="198"/>
      <c r="I8" s="28"/>
    </row>
    <row r="9" spans="1:9" x14ac:dyDescent="0.35">
      <c r="A9" s="158"/>
      <c r="B9" s="159"/>
      <c r="C9" s="160"/>
      <c r="D9" s="160"/>
      <c r="E9" s="185" t="s">
        <v>153</v>
      </c>
      <c r="F9" s="150"/>
      <c r="G9" s="150"/>
      <c r="H9" s="198"/>
      <c r="I9" s="28"/>
    </row>
    <row r="10" spans="1:9" ht="31" x14ac:dyDescent="0.35">
      <c r="A10" s="161" t="s">
        <v>154</v>
      </c>
      <c r="B10" s="162">
        <v>0</v>
      </c>
      <c r="C10" s="163">
        <v>0</v>
      </c>
      <c r="D10" s="163">
        <v>0</v>
      </c>
      <c r="E10" s="152">
        <v>0</v>
      </c>
      <c r="F10" s="164">
        <v>0.1</v>
      </c>
      <c r="G10" s="150">
        <v>0</v>
      </c>
      <c r="H10" s="198"/>
      <c r="I10" s="28"/>
    </row>
    <row r="11" spans="1:9" x14ac:dyDescent="0.35">
      <c r="A11" s="158"/>
      <c r="B11" s="162"/>
      <c r="C11" s="163"/>
      <c r="D11" s="163"/>
      <c r="E11" s="186" t="s">
        <v>153</v>
      </c>
      <c r="F11" s="150"/>
      <c r="G11" s="150"/>
      <c r="H11" s="198"/>
      <c r="I11" s="28"/>
    </row>
    <row r="12" spans="1:9" x14ac:dyDescent="0.35">
      <c r="A12" s="161" t="s">
        <v>155</v>
      </c>
      <c r="B12" s="159">
        <v>0</v>
      </c>
      <c r="C12" s="160">
        <v>0</v>
      </c>
      <c r="D12" s="160">
        <v>0</v>
      </c>
      <c r="E12" s="160">
        <v>0</v>
      </c>
      <c r="F12" s="164">
        <v>0.1</v>
      </c>
      <c r="G12" s="150">
        <v>0</v>
      </c>
      <c r="H12" s="198"/>
      <c r="I12" s="28"/>
    </row>
    <row r="13" spans="1:9" ht="69.650000000000006" customHeight="1" x14ac:dyDescent="0.35">
      <c r="A13" s="165"/>
      <c r="B13" s="241" t="s">
        <v>156</v>
      </c>
      <c r="C13" s="242"/>
      <c r="D13" s="242"/>
      <c r="E13" s="242"/>
      <c r="F13" s="150"/>
      <c r="G13" s="150"/>
      <c r="H13" s="198"/>
      <c r="I13" s="28"/>
    </row>
    <row r="14" spans="1:9" x14ac:dyDescent="0.35">
      <c r="A14" s="161" t="s">
        <v>157</v>
      </c>
      <c r="B14" s="162">
        <v>0</v>
      </c>
      <c r="C14" s="163">
        <v>0</v>
      </c>
      <c r="D14" s="163">
        <v>0</v>
      </c>
      <c r="E14" s="163">
        <v>0</v>
      </c>
      <c r="F14" s="149">
        <v>0.15</v>
      </c>
      <c r="G14" s="150">
        <v>0</v>
      </c>
      <c r="H14" s="198"/>
      <c r="I14" s="28"/>
    </row>
    <row r="15" spans="1:9" ht="39" customHeight="1" x14ac:dyDescent="0.35">
      <c r="A15" s="158"/>
      <c r="B15" s="162"/>
      <c r="C15" s="163"/>
      <c r="D15" s="163"/>
      <c r="E15" s="184" t="s">
        <v>158</v>
      </c>
      <c r="F15" s="153"/>
      <c r="G15" s="150"/>
      <c r="H15" s="198"/>
      <c r="I15" s="28"/>
    </row>
    <row r="16" spans="1:9" x14ac:dyDescent="0.35">
      <c r="A16" s="161" t="s">
        <v>159</v>
      </c>
      <c r="B16" s="159">
        <v>0</v>
      </c>
      <c r="C16" s="160">
        <v>0</v>
      </c>
      <c r="D16" s="160">
        <v>1</v>
      </c>
      <c r="E16" s="160">
        <v>0</v>
      </c>
      <c r="F16" s="149">
        <v>0.1</v>
      </c>
      <c r="G16" s="150">
        <v>0.1</v>
      </c>
      <c r="H16" s="198"/>
      <c r="I16" s="28"/>
    </row>
    <row r="17" spans="1:9" ht="109" customHeight="1" x14ac:dyDescent="0.35">
      <c r="A17" s="166"/>
      <c r="B17" s="159"/>
      <c r="C17" s="160"/>
      <c r="D17" s="188" t="s">
        <v>160</v>
      </c>
      <c r="E17" s="160"/>
      <c r="F17" s="153"/>
      <c r="G17" s="150"/>
      <c r="H17" s="198"/>
      <c r="I17" s="28"/>
    </row>
    <row r="18" spans="1:9" x14ac:dyDescent="0.35">
      <c r="A18" s="154" t="s">
        <v>161</v>
      </c>
      <c r="B18" s="162">
        <v>0</v>
      </c>
      <c r="C18" s="163">
        <v>0</v>
      </c>
      <c r="D18" s="163">
        <v>3</v>
      </c>
      <c r="E18" s="163">
        <v>0</v>
      </c>
      <c r="F18" s="149">
        <v>0.2</v>
      </c>
      <c r="G18" s="150">
        <v>0.6</v>
      </c>
      <c r="H18" s="198"/>
      <c r="I18" s="28"/>
    </row>
    <row r="19" spans="1:9" ht="140.5" customHeight="1" x14ac:dyDescent="0.35">
      <c r="A19" s="167"/>
      <c r="B19" s="162"/>
      <c r="C19" s="163"/>
      <c r="D19" s="189" t="s">
        <v>162</v>
      </c>
      <c r="E19" s="163"/>
      <c r="F19" s="153"/>
      <c r="G19" s="150"/>
      <c r="H19" s="198"/>
      <c r="I19" s="28"/>
    </row>
    <row r="20" spans="1:9" x14ac:dyDescent="0.35">
      <c r="A20" s="168"/>
      <c r="B20" s="169"/>
      <c r="C20" s="169"/>
      <c r="D20" s="169"/>
      <c r="E20" s="169"/>
      <c r="F20" s="153"/>
      <c r="G20" s="150"/>
      <c r="H20" s="198"/>
      <c r="I20" s="28"/>
    </row>
    <row r="21" spans="1:9" x14ac:dyDescent="0.35">
      <c r="A21" s="168"/>
      <c r="B21" s="169"/>
      <c r="C21" s="169"/>
      <c r="D21" s="169"/>
      <c r="E21" s="169"/>
      <c r="F21" s="153"/>
      <c r="G21" s="150"/>
      <c r="H21" s="198"/>
      <c r="I21" s="28"/>
    </row>
    <row r="22" spans="1:9" s="98" customFormat="1" ht="31" customHeight="1" x14ac:dyDescent="0.35">
      <c r="A22" s="235" t="s">
        <v>163</v>
      </c>
      <c r="B22" s="236"/>
      <c r="C22" s="236"/>
      <c r="D22" s="236"/>
      <c r="E22" s="236"/>
      <c r="F22" s="170">
        <v>1</v>
      </c>
      <c r="G22" s="171">
        <f>SUM(G6:G21)*10</f>
        <v>7</v>
      </c>
      <c r="H22" s="172" t="s">
        <v>164</v>
      </c>
      <c r="I22" s="49"/>
    </row>
    <row r="23" spans="1:9" ht="41.5" customHeight="1" x14ac:dyDescent="0.35">
      <c r="A23" s="237" t="s">
        <v>165</v>
      </c>
      <c r="B23" s="238"/>
      <c r="C23" s="238"/>
      <c r="D23" s="238"/>
      <c r="E23" s="238"/>
      <c r="F23" s="28"/>
      <c r="G23" s="28"/>
      <c r="H23" s="28"/>
      <c r="I23" s="28"/>
    </row>
    <row r="24" spans="1:9" x14ac:dyDescent="0.35">
      <c r="B24" s="42"/>
      <c r="C24" s="42"/>
      <c r="D24" s="42"/>
      <c r="E24" s="28"/>
      <c r="F24" s="88"/>
      <c r="G24" s="88"/>
      <c r="H24" s="28"/>
      <c r="I24" s="28"/>
    </row>
    <row r="25" spans="1:9" x14ac:dyDescent="0.35">
      <c r="B25" s="42"/>
      <c r="C25" s="42"/>
      <c r="D25" s="42"/>
      <c r="E25" s="28"/>
      <c r="F25" s="28"/>
      <c r="G25" s="28"/>
      <c r="H25" s="28"/>
      <c r="I25" s="28"/>
    </row>
    <row r="26" spans="1:9" x14ac:dyDescent="0.35">
      <c r="A26" s="41"/>
      <c r="B26" s="42"/>
      <c r="C26" s="42"/>
      <c r="D26" s="42"/>
      <c r="E26" s="28"/>
      <c r="F26" s="88"/>
      <c r="G26" s="88"/>
      <c r="H26" s="28"/>
      <c r="I26" s="28"/>
    </row>
    <row r="27" spans="1:9" x14ac:dyDescent="0.35">
      <c r="A27" s="42"/>
      <c r="B27" s="42"/>
      <c r="C27" s="42"/>
      <c r="D27" s="42"/>
      <c r="E27" s="28"/>
      <c r="F27" s="34"/>
      <c r="G27" s="34"/>
      <c r="H27" s="28"/>
      <c r="I27" s="28"/>
    </row>
    <row r="28" spans="1:9" x14ac:dyDescent="0.35">
      <c r="A28" s="28"/>
      <c r="B28" s="28"/>
      <c r="C28" s="28"/>
      <c r="D28" s="28"/>
      <c r="E28" s="28"/>
      <c r="F28" s="28"/>
      <c r="G28" s="28"/>
      <c r="H28" s="28"/>
      <c r="I28" s="28"/>
    </row>
  </sheetData>
  <mergeCells count="13">
    <mergeCell ref="A22:E22"/>
    <mergeCell ref="A23:E23"/>
    <mergeCell ref="B7:E7"/>
    <mergeCell ref="B13:E13"/>
    <mergeCell ref="H2:H5"/>
    <mergeCell ref="F2:F5"/>
    <mergeCell ref="E3:E5"/>
    <mergeCell ref="G2:G5"/>
    <mergeCell ref="B1:D1"/>
    <mergeCell ref="A2:A5"/>
    <mergeCell ref="B2:B5"/>
    <mergeCell ref="C2:C5"/>
    <mergeCell ref="D2:D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F1295-F2AD-8A43-A4DD-8F37DF65667B}">
  <dimension ref="A1:L48"/>
  <sheetViews>
    <sheetView topLeftCell="A23" zoomScale="70" zoomScaleNormal="70" workbookViewId="0">
      <selection activeCell="G40" sqref="G40"/>
    </sheetView>
  </sheetViews>
  <sheetFormatPr defaultColWidth="10.83203125" defaultRowHeight="15.5" x14ac:dyDescent="0.35"/>
  <cols>
    <col min="1" max="1" width="47.83203125" style="49" customWidth="1"/>
    <col min="2" max="2" width="34.08203125" style="28" customWidth="1"/>
    <col min="3" max="4" width="27.5" style="28" customWidth="1"/>
    <col min="5" max="5" width="15.5" style="28" customWidth="1"/>
    <col min="6" max="6" width="12.08203125" style="28" customWidth="1"/>
    <col min="7" max="7" width="10.83203125" style="28"/>
    <col min="8" max="8" width="4" style="28" customWidth="1"/>
    <col min="9" max="9" width="2.08203125" style="28" hidden="1" customWidth="1"/>
    <col min="10" max="10" width="1.08203125" style="28" customWidth="1"/>
    <col min="11" max="11" width="72" style="1" customWidth="1"/>
    <col min="12" max="12" width="13.33203125" style="28" customWidth="1"/>
    <col min="13" max="16384" width="10.83203125" style="28"/>
  </cols>
  <sheetData>
    <row r="1" spans="1:12" ht="16" customHeight="1" x14ac:dyDescent="0.35">
      <c r="A1" s="223" t="s">
        <v>0</v>
      </c>
      <c r="B1" s="219" t="s">
        <v>166</v>
      </c>
      <c r="C1" s="247" t="s">
        <v>167</v>
      </c>
      <c r="D1" s="219" t="s">
        <v>168</v>
      </c>
      <c r="E1" s="248" t="s">
        <v>130</v>
      </c>
      <c r="F1" s="249" t="s">
        <v>169</v>
      </c>
      <c r="G1" s="250" t="s">
        <v>170</v>
      </c>
      <c r="K1" s="28"/>
      <c r="L1" s="228"/>
    </row>
    <row r="2" spans="1:12" x14ac:dyDescent="0.35">
      <c r="A2" s="223"/>
      <c r="B2" s="219"/>
      <c r="C2" s="247"/>
      <c r="D2" s="219"/>
      <c r="E2" s="248"/>
      <c r="F2" s="249"/>
      <c r="G2" s="250"/>
      <c r="L2" s="228"/>
    </row>
    <row r="3" spans="1:12" x14ac:dyDescent="0.35">
      <c r="A3" s="223"/>
      <c r="B3" s="219"/>
      <c r="C3" s="247"/>
      <c r="D3" s="219"/>
      <c r="E3" s="248"/>
      <c r="F3" s="249"/>
      <c r="G3" s="250"/>
    </row>
    <row r="4" spans="1:12" x14ac:dyDescent="0.35">
      <c r="A4" s="223"/>
      <c r="B4" s="219"/>
      <c r="C4" s="247"/>
      <c r="D4" s="219"/>
      <c r="E4" s="248"/>
      <c r="F4" s="249"/>
      <c r="G4" s="250"/>
    </row>
    <row r="5" spans="1:12" x14ac:dyDescent="0.35">
      <c r="A5" s="223"/>
      <c r="B5" s="219"/>
      <c r="C5" s="247"/>
      <c r="D5" s="219"/>
      <c r="E5" s="248"/>
      <c r="F5" s="249"/>
      <c r="G5" s="250"/>
    </row>
    <row r="6" spans="1:12" x14ac:dyDescent="0.35">
      <c r="A6" s="223"/>
      <c r="B6" s="32"/>
      <c r="C6" s="30"/>
      <c r="D6" s="30"/>
      <c r="E6" s="248"/>
    </row>
    <row r="7" spans="1:12" ht="43" customHeight="1" x14ac:dyDescent="0.35">
      <c r="A7" s="78" t="s">
        <v>171</v>
      </c>
      <c r="B7" s="94">
        <v>0</v>
      </c>
      <c r="C7" s="94">
        <v>0</v>
      </c>
      <c r="D7" s="94">
        <v>0</v>
      </c>
      <c r="E7" s="27">
        <f>B7+C7+D7</f>
        <v>0</v>
      </c>
      <c r="F7" s="95">
        <v>0.04</v>
      </c>
    </row>
    <row r="8" spans="1:12" ht="56.5" customHeight="1" x14ac:dyDescent="0.35">
      <c r="A8" s="78" t="s">
        <v>172</v>
      </c>
      <c r="B8" s="96">
        <v>0</v>
      </c>
      <c r="C8" s="96">
        <v>0</v>
      </c>
      <c r="D8" s="96"/>
      <c r="E8" s="27">
        <f>B8+C8+D8</f>
        <v>0</v>
      </c>
      <c r="F8" s="34">
        <v>0.04</v>
      </c>
      <c r="K8" s="210"/>
    </row>
    <row r="9" spans="1:12" x14ac:dyDescent="0.35">
      <c r="A9" s="78" t="s">
        <v>173</v>
      </c>
      <c r="B9" s="138">
        <v>3.5</v>
      </c>
      <c r="C9" s="94">
        <v>0</v>
      </c>
      <c r="D9" s="94">
        <v>0</v>
      </c>
      <c r="E9" s="27">
        <f t="shared" ref="E9:E36" si="0">B9+C9+D9</f>
        <v>3.5</v>
      </c>
      <c r="F9" s="34">
        <v>0.04</v>
      </c>
      <c r="G9" s="28">
        <v>0.14000000000000001</v>
      </c>
    </row>
    <row r="10" spans="1:12" x14ac:dyDescent="0.35">
      <c r="A10" s="78" t="s">
        <v>20</v>
      </c>
      <c r="B10" s="96">
        <v>3.5</v>
      </c>
      <c r="C10" s="96">
        <v>0</v>
      </c>
      <c r="D10" s="96"/>
      <c r="E10" s="27">
        <f t="shared" si="0"/>
        <v>3.5</v>
      </c>
      <c r="F10" s="34">
        <v>0.04</v>
      </c>
      <c r="G10" s="28">
        <v>0.14000000000000001</v>
      </c>
      <c r="K10" s="211"/>
    </row>
    <row r="11" spans="1:12" x14ac:dyDescent="0.35">
      <c r="A11" s="78" t="s">
        <v>174</v>
      </c>
      <c r="B11" s="94">
        <v>3.5</v>
      </c>
      <c r="C11" s="94">
        <v>0</v>
      </c>
      <c r="D11" s="94">
        <v>0</v>
      </c>
      <c r="E11" s="27">
        <f t="shared" si="0"/>
        <v>3.5</v>
      </c>
      <c r="F11" s="34">
        <v>0.05</v>
      </c>
      <c r="G11" s="28">
        <v>0.17499999999999999</v>
      </c>
    </row>
    <row r="12" spans="1:12" ht="115" customHeight="1" x14ac:dyDescent="0.35">
      <c r="A12" s="78" t="s">
        <v>175</v>
      </c>
      <c r="B12" s="96">
        <v>3.5</v>
      </c>
      <c r="C12" s="96">
        <v>0</v>
      </c>
      <c r="D12" s="96"/>
      <c r="E12" s="27">
        <f t="shared" si="0"/>
        <v>3.5</v>
      </c>
      <c r="F12" s="34">
        <v>0.04</v>
      </c>
      <c r="G12" s="28">
        <v>0.14000000000000001</v>
      </c>
      <c r="K12" s="212"/>
    </row>
    <row r="13" spans="1:12" x14ac:dyDescent="0.35">
      <c r="A13" s="78" t="s">
        <v>176</v>
      </c>
      <c r="B13" s="94">
        <v>3.5</v>
      </c>
      <c r="C13" s="94">
        <v>0</v>
      </c>
      <c r="D13" s="94">
        <v>0</v>
      </c>
      <c r="E13" s="27">
        <f t="shared" si="0"/>
        <v>3.5</v>
      </c>
      <c r="F13" s="34">
        <v>0.04</v>
      </c>
      <c r="G13" s="28">
        <v>0.14000000000000001</v>
      </c>
    </row>
    <row r="14" spans="1:12" ht="66" customHeight="1" x14ac:dyDescent="0.35">
      <c r="A14" s="78" t="s">
        <v>177</v>
      </c>
      <c r="B14" s="96">
        <v>3.5</v>
      </c>
      <c r="C14" s="96">
        <v>0</v>
      </c>
      <c r="D14" s="96"/>
      <c r="E14" s="27">
        <f t="shared" si="0"/>
        <v>3.5</v>
      </c>
      <c r="F14" s="34">
        <v>0.04</v>
      </c>
      <c r="G14" s="28">
        <v>0.14000000000000001</v>
      </c>
      <c r="K14" s="212"/>
    </row>
    <row r="15" spans="1:12" x14ac:dyDescent="0.35">
      <c r="A15" s="78" t="s">
        <v>23</v>
      </c>
      <c r="B15" s="94">
        <v>3.5</v>
      </c>
      <c r="C15" s="94">
        <v>0</v>
      </c>
      <c r="D15" s="94">
        <v>0</v>
      </c>
      <c r="E15" s="27">
        <f>B15+C15+D15</f>
        <v>3.5</v>
      </c>
      <c r="F15" s="34">
        <v>0.04</v>
      </c>
      <c r="G15" s="28">
        <v>0.14000000000000001</v>
      </c>
    </row>
    <row r="16" spans="1:12" ht="82" customHeight="1" x14ac:dyDescent="0.35">
      <c r="A16" s="78" t="s">
        <v>178</v>
      </c>
      <c r="B16" s="96">
        <v>3.5</v>
      </c>
      <c r="C16" s="96">
        <v>0</v>
      </c>
      <c r="D16" s="96">
        <v>0</v>
      </c>
      <c r="E16" s="27">
        <f>B16+C16+D16</f>
        <v>3.5</v>
      </c>
      <c r="F16" s="34">
        <v>0.04</v>
      </c>
      <c r="G16" s="28">
        <v>0.14000000000000001</v>
      </c>
      <c r="K16" s="212"/>
    </row>
    <row r="17" spans="1:11" x14ac:dyDescent="0.35">
      <c r="A17" s="78" t="s">
        <v>179</v>
      </c>
      <c r="B17" s="94">
        <v>3.5</v>
      </c>
      <c r="C17" s="94">
        <v>0</v>
      </c>
      <c r="D17" s="94"/>
      <c r="E17" s="27">
        <f t="shared" si="0"/>
        <v>3.5</v>
      </c>
      <c r="F17" s="34">
        <v>0.04</v>
      </c>
      <c r="G17" s="28">
        <v>0.14000000000000001</v>
      </c>
    </row>
    <row r="18" spans="1:11" ht="74.150000000000006" customHeight="1" x14ac:dyDescent="0.35">
      <c r="A18" s="78" t="s">
        <v>180</v>
      </c>
      <c r="B18" s="96">
        <v>3.5</v>
      </c>
      <c r="C18" s="96">
        <v>0</v>
      </c>
      <c r="D18" s="96">
        <v>0</v>
      </c>
      <c r="E18" s="27">
        <f t="shared" si="0"/>
        <v>3.5</v>
      </c>
      <c r="F18" s="34">
        <v>0.04</v>
      </c>
      <c r="G18" s="28">
        <v>0.14000000000000001</v>
      </c>
      <c r="K18" s="212"/>
    </row>
    <row r="19" spans="1:11" x14ac:dyDescent="0.35">
      <c r="A19" s="78" t="s">
        <v>181</v>
      </c>
      <c r="B19" s="94">
        <v>3.5</v>
      </c>
      <c r="C19" s="94">
        <v>0</v>
      </c>
      <c r="D19" s="94"/>
      <c r="E19" s="27">
        <f t="shared" si="0"/>
        <v>3.5</v>
      </c>
      <c r="F19" s="34">
        <v>0.03</v>
      </c>
      <c r="G19" s="28">
        <v>0.105</v>
      </c>
    </row>
    <row r="20" spans="1:11" ht="75" customHeight="1" x14ac:dyDescent="0.35">
      <c r="A20" s="78" t="s">
        <v>182</v>
      </c>
      <c r="B20" s="96">
        <v>3.5</v>
      </c>
      <c r="C20" s="96">
        <v>0</v>
      </c>
      <c r="D20" s="96">
        <v>0</v>
      </c>
      <c r="E20" s="27">
        <f t="shared" si="0"/>
        <v>3.5</v>
      </c>
      <c r="F20" s="34">
        <v>0.03</v>
      </c>
      <c r="G20" s="28">
        <v>0.105</v>
      </c>
      <c r="K20" s="212"/>
    </row>
    <row r="21" spans="1:11" x14ac:dyDescent="0.35">
      <c r="A21" s="78" t="s">
        <v>183</v>
      </c>
      <c r="B21" s="94">
        <v>0</v>
      </c>
      <c r="C21" s="94">
        <v>0</v>
      </c>
      <c r="D21" s="94"/>
      <c r="E21" s="27">
        <f t="shared" si="0"/>
        <v>0</v>
      </c>
      <c r="F21" s="34">
        <v>0.03</v>
      </c>
    </row>
    <row r="22" spans="1:11" ht="118" customHeight="1" x14ac:dyDescent="0.35">
      <c r="A22" s="78" t="s">
        <v>184</v>
      </c>
      <c r="B22" s="96">
        <v>0</v>
      </c>
      <c r="C22" s="96">
        <v>0</v>
      </c>
      <c r="D22" s="96">
        <v>0</v>
      </c>
      <c r="E22" s="27">
        <f t="shared" si="0"/>
        <v>0</v>
      </c>
      <c r="F22" s="34">
        <v>0.02</v>
      </c>
      <c r="K22" s="209"/>
    </row>
    <row r="23" spans="1:11" ht="31" x14ac:dyDescent="0.35">
      <c r="A23" s="78" t="s">
        <v>185</v>
      </c>
      <c r="B23" s="94">
        <v>0</v>
      </c>
      <c r="C23" s="94">
        <v>0</v>
      </c>
      <c r="D23" s="94"/>
      <c r="E23" s="27">
        <f t="shared" si="0"/>
        <v>0</v>
      </c>
      <c r="F23" s="34">
        <v>0.02</v>
      </c>
    </row>
    <row r="24" spans="1:11" ht="23.15" customHeight="1" x14ac:dyDescent="0.35">
      <c r="A24" s="78" t="s">
        <v>186</v>
      </c>
      <c r="B24" s="96">
        <v>0</v>
      </c>
      <c r="C24" s="96">
        <v>0</v>
      </c>
      <c r="D24" s="96">
        <v>0</v>
      </c>
      <c r="E24" s="27">
        <f t="shared" si="0"/>
        <v>0</v>
      </c>
      <c r="F24" s="34">
        <v>0.03</v>
      </c>
    </row>
    <row r="25" spans="1:11" ht="31" x14ac:dyDescent="0.35">
      <c r="A25" s="78" t="s">
        <v>187</v>
      </c>
      <c r="B25" s="94">
        <v>0</v>
      </c>
      <c r="C25" s="94">
        <v>0</v>
      </c>
      <c r="D25" s="94"/>
      <c r="E25" s="27">
        <f t="shared" si="0"/>
        <v>0</v>
      </c>
      <c r="F25" s="34">
        <v>0.03</v>
      </c>
    </row>
    <row r="26" spans="1:11" ht="31" x14ac:dyDescent="0.35">
      <c r="A26" s="78" t="s">
        <v>188</v>
      </c>
      <c r="B26" s="96">
        <v>0</v>
      </c>
      <c r="C26" s="96">
        <v>0</v>
      </c>
      <c r="D26" s="96">
        <v>0</v>
      </c>
      <c r="E26" s="27">
        <f t="shared" si="0"/>
        <v>0</v>
      </c>
      <c r="F26" s="34">
        <v>0.03</v>
      </c>
    </row>
    <row r="27" spans="1:11" x14ac:dyDescent="0.35">
      <c r="A27" s="78" t="s">
        <v>189</v>
      </c>
      <c r="B27" s="94">
        <v>0</v>
      </c>
      <c r="C27" s="94">
        <v>0</v>
      </c>
      <c r="D27" s="94"/>
      <c r="E27" s="27">
        <f t="shared" si="0"/>
        <v>0</v>
      </c>
      <c r="F27" s="34">
        <v>0.03</v>
      </c>
    </row>
    <row r="28" spans="1:11" x14ac:dyDescent="0.35">
      <c r="A28" s="78" t="s">
        <v>190</v>
      </c>
      <c r="B28" s="96">
        <v>0</v>
      </c>
      <c r="C28" s="96">
        <v>0</v>
      </c>
      <c r="D28" s="96">
        <v>0</v>
      </c>
      <c r="E28" s="27">
        <f t="shared" si="0"/>
        <v>0</v>
      </c>
      <c r="F28" s="34">
        <v>0.03</v>
      </c>
      <c r="K28" s="65"/>
    </row>
    <row r="29" spans="1:11" ht="31" x14ac:dyDescent="0.35">
      <c r="A29" s="78" t="s">
        <v>191</v>
      </c>
      <c r="B29" s="94">
        <v>0</v>
      </c>
      <c r="C29" s="94">
        <v>0</v>
      </c>
      <c r="D29" s="94"/>
      <c r="E29" s="27">
        <f t="shared" si="0"/>
        <v>0</v>
      </c>
      <c r="F29" s="34">
        <v>0.03</v>
      </c>
    </row>
    <row r="30" spans="1:11" x14ac:dyDescent="0.35">
      <c r="A30" s="78" t="s">
        <v>192</v>
      </c>
      <c r="B30" s="96">
        <v>0</v>
      </c>
      <c r="C30" s="96">
        <v>0</v>
      </c>
      <c r="D30" s="96">
        <v>0</v>
      </c>
      <c r="E30" s="27">
        <f t="shared" si="0"/>
        <v>0</v>
      </c>
      <c r="F30" s="34">
        <v>0.03</v>
      </c>
    </row>
    <row r="31" spans="1:11" x14ac:dyDescent="0.35">
      <c r="A31" s="78" t="s">
        <v>193</v>
      </c>
      <c r="B31" s="94">
        <v>0</v>
      </c>
      <c r="C31" s="94">
        <v>0</v>
      </c>
      <c r="D31" s="94"/>
      <c r="E31" s="27">
        <f t="shared" si="0"/>
        <v>0</v>
      </c>
      <c r="F31" s="34">
        <v>0.03</v>
      </c>
    </row>
    <row r="32" spans="1:11" x14ac:dyDescent="0.35">
      <c r="A32" s="78" t="s">
        <v>194</v>
      </c>
      <c r="B32" s="96">
        <v>3.5</v>
      </c>
      <c r="C32" s="96">
        <v>0</v>
      </c>
      <c r="D32" s="96">
        <v>0</v>
      </c>
      <c r="E32" s="27">
        <f t="shared" si="0"/>
        <v>3.5</v>
      </c>
      <c r="F32" s="34">
        <v>0.03</v>
      </c>
      <c r="G32" s="28">
        <v>0.105</v>
      </c>
    </row>
    <row r="33" spans="1:11" x14ac:dyDescent="0.35">
      <c r="A33" s="78" t="s">
        <v>195</v>
      </c>
      <c r="B33" s="94">
        <v>0</v>
      </c>
      <c r="C33" s="94">
        <v>0</v>
      </c>
      <c r="D33" s="94"/>
      <c r="E33" s="27">
        <f t="shared" si="0"/>
        <v>0</v>
      </c>
      <c r="F33" s="34">
        <v>0.03</v>
      </c>
    </row>
    <row r="34" spans="1:11" x14ac:dyDescent="0.35">
      <c r="A34" s="78" t="s">
        <v>196</v>
      </c>
      <c r="B34" s="96">
        <v>0</v>
      </c>
      <c r="C34" s="96">
        <v>0</v>
      </c>
      <c r="D34" s="96">
        <v>0</v>
      </c>
      <c r="E34" s="27">
        <f t="shared" si="0"/>
        <v>0</v>
      </c>
      <c r="F34" s="34">
        <v>0.03</v>
      </c>
    </row>
    <row r="35" spans="1:11" x14ac:dyDescent="0.35">
      <c r="A35" s="78" t="s">
        <v>197</v>
      </c>
      <c r="B35" s="94">
        <v>0</v>
      </c>
      <c r="C35" s="94">
        <v>0</v>
      </c>
      <c r="D35" s="94"/>
      <c r="E35" s="27">
        <f t="shared" si="0"/>
        <v>0</v>
      </c>
      <c r="F35" s="34">
        <v>0.02</v>
      </c>
    </row>
    <row r="36" spans="1:11" x14ac:dyDescent="0.35">
      <c r="A36" s="78" t="s">
        <v>198</v>
      </c>
      <c r="B36" s="96">
        <v>0</v>
      </c>
      <c r="C36" s="96">
        <v>0</v>
      </c>
      <c r="D36" s="96">
        <v>0</v>
      </c>
      <c r="E36" s="27">
        <f t="shared" si="0"/>
        <v>0</v>
      </c>
      <c r="F36" s="34">
        <v>0.02</v>
      </c>
    </row>
    <row r="37" spans="1:11" x14ac:dyDescent="0.35">
      <c r="A37" s="92" t="s">
        <v>130</v>
      </c>
      <c r="B37" s="93"/>
      <c r="C37" s="93"/>
      <c r="D37" s="93"/>
      <c r="E37" s="93"/>
      <c r="F37" s="97"/>
      <c r="G37" s="97"/>
    </row>
    <row r="38" spans="1:11" x14ac:dyDescent="0.35">
      <c r="F38" s="62" t="s">
        <v>199</v>
      </c>
      <c r="G38" s="62">
        <f>SUM(G7:G36)</f>
        <v>1.7500000000000004</v>
      </c>
    </row>
    <row r="39" spans="1:11" ht="62.15" customHeight="1" x14ac:dyDescent="0.35">
      <c r="A39" s="236" t="s">
        <v>200</v>
      </c>
      <c r="B39" s="228"/>
      <c r="C39" s="228" t="s">
        <v>201</v>
      </c>
      <c r="D39" s="228"/>
    </row>
    <row r="42" spans="1:11" x14ac:dyDescent="0.35">
      <c r="A42" s="141"/>
      <c r="B42" s="141"/>
    </row>
    <row r="48" spans="1:11" x14ac:dyDescent="0.35">
      <c r="K48" s="212"/>
    </row>
  </sheetData>
  <mergeCells count="10">
    <mergeCell ref="A39:B39"/>
    <mergeCell ref="C39:D39"/>
    <mergeCell ref="L1:L2"/>
    <mergeCell ref="D1:D5"/>
    <mergeCell ref="A1:A6"/>
    <mergeCell ref="B1:B5"/>
    <mergeCell ref="C1:C5"/>
    <mergeCell ref="E1:E6"/>
    <mergeCell ref="F1:F5"/>
    <mergeCell ref="G1:G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J36"/>
  <sheetViews>
    <sheetView zoomScale="70" zoomScaleNormal="70" workbookViewId="0">
      <selection activeCell="G13" sqref="G13"/>
    </sheetView>
  </sheetViews>
  <sheetFormatPr defaultColWidth="10.83203125" defaultRowHeight="15.5" x14ac:dyDescent="0.35"/>
  <cols>
    <col min="1" max="1" width="32.33203125" style="1" customWidth="1"/>
    <col min="2" max="2" width="31.33203125" style="1" customWidth="1"/>
    <col min="3" max="3" width="35.33203125" style="1" customWidth="1"/>
    <col min="4" max="4" width="24.08203125" style="1" customWidth="1"/>
    <col min="5" max="5" width="33.08203125" style="1" bestFit="1" customWidth="1"/>
    <col min="6" max="7" width="17.08203125" style="1" customWidth="1"/>
    <col min="8" max="16384" width="10.83203125" style="1"/>
  </cols>
  <sheetData>
    <row r="1" spans="1:10" x14ac:dyDescent="0.35">
      <c r="A1" s="3"/>
      <c r="B1" s="218" t="s">
        <v>202</v>
      </c>
      <c r="C1" s="218"/>
      <c r="D1" s="218"/>
      <c r="E1" s="218"/>
    </row>
    <row r="2" spans="1:10" x14ac:dyDescent="0.35">
      <c r="A2" s="223" t="s">
        <v>203</v>
      </c>
      <c r="B2" s="228" t="s">
        <v>204</v>
      </c>
      <c r="C2" s="228" t="s">
        <v>205</v>
      </c>
      <c r="D2" s="228" t="s">
        <v>206</v>
      </c>
      <c r="E2" s="228" t="s">
        <v>207</v>
      </c>
      <c r="F2" s="253" t="s">
        <v>14</v>
      </c>
    </row>
    <row r="3" spans="1:10" x14ac:dyDescent="0.35">
      <c r="A3" s="223"/>
      <c r="B3" s="228"/>
      <c r="C3" s="228"/>
      <c r="D3" s="229"/>
      <c r="E3" s="228"/>
      <c r="F3" s="253"/>
      <c r="G3" s="64" t="s">
        <v>136</v>
      </c>
      <c r="H3" s="65"/>
      <c r="I3" s="65"/>
      <c r="J3" s="65"/>
    </row>
    <row r="4" spans="1:10" x14ac:dyDescent="0.35">
      <c r="A4" s="223"/>
      <c r="B4" s="228"/>
      <c r="C4" s="228"/>
      <c r="D4" s="229"/>
      <c r="E4" s="228"/>
      <c r="F4" s="253"/>
    </row>
    <row r="5" spans="1:10" ht="49" customHeight="1" x14ac:dyDescent="0.35">
      <c r="A5" s="223"/>
      <c r="B5" s="228"/>
      <c r="C5" s="228"/>
      <c r="D5" s="229"/>
      <c r="E5" s="228"/>
      <c r="F5" s="253"/>
      <c r="H5" s="112"/>
    </row>
    <row r="6" spans="1:10" ht="17.149999999999999" customHeight="1" x14ac:dyDescent="0.35">
      <c r="A6" s="12"/>
      <c r="B6" s="32"/>
      <c r="C6" s="32"/>
      <c r="D6" s="30"/>
      <c r="E6" s="30"/>
      <c r="F6" s="253"/>
      <c r="G6" s="199"/>
    </row>
    <row r="7" spans="1:10" x14ac:dyDescent="0.35">
      <c r="A7" s="66" t="s">
        <v>208</v>
      </c>
      <c r="B7" s="67">
        <v>0</v>
      </c>
      <c r="C7" s="67">
        <v>0</v>
      </c>
      <c r="D7" s="67">
        <v>4</v>
      </c>
      <c r="E7" s="67">
        <v>0</v>
      </c>
      <c r="F7" s="2">
        <f>SUM(B7:E7)</f>
        <v>4</v>
      </c>
      <c r="G7" s="18"/>
      <c r="H7" s="200"/>
    </row>
    <row r="8" spans="1:10" x14ac:dyDescent="0.35">
      <c r="A8" s="139"/>
      <c r="B8" s="140"/>
      <c r="C8" s="67"/>
      <c r="D8" s="182">
        <f>(G20+G22+G23+G26+G32+G34)</f>
        <v>7.7107180020811641E-2</v>
      </c>
      <c r="E8" s="67"/>
      <c r="F8" s="2"/>
      <c r="H8" s="208"/>
    </row>
    <row r="9" spans="1:10" x14ac:dyDescent="0.35">
      <c r="A9" s="66" t="s">
        <v>209</v>
      </c>
      <c r="B9" s="67"/>
      <c r="C9" s="67">
        <v>0</v>
      </c>
      <c r="D9" s="67">
        <v>3</v>
      </c>
      <c r="E9" s="67">
        <v>0</v>
      </c>
      <c r="F9" s="2">
        <f>SUM(B9:E9)</f>
        <v>3</v>
      </c>
      <c r="G9" s="18"/>
      <c r="H9" s="208"/>
    </row>
    <row r="10" spans="1:10" x14ac:dyDescent="0.35">
      <c r="A10" s="139"/>
      <c r="B10" s="111"/>
      <c r="C10" s="111"/>
      <c r="D10" s="182">
        <f>(G18+G21+G28+G29+G33)</f>
        <v>0.13048907388137354</v>
      </c>
      <c r="E10" s="67"/>
      <c r="F10" s="2"/>
      <c r="H10" s="208"/>
    </row>
    <row r="11" spans="1:10" ht="31" x14ac:dyDescent="0.35">
      <c r="A11" s="68" t="s">
        <v>210</v>
      </c>
      <c r="B11" s="67">
        <v>4</v>
      </c>
      <c r="C11" s="67">
        <v>0</v>
      </c>
      <c r="D11" s="67">
        <v>0</v>
      </c>
      <c r="E11" s="67">
        <v>0</v>
      </c>
      <c r="F11" s="2">
        <f>SUM(B11:E11)</f>
        <v>4</v>
      </c>
      <c r="G11" s="18"/>
      <c r="H11" s="208"/>
    </row>
    <row r="12" spans="1:10" x14ac:dyDescent="0.35">
      <c r="A12" s="139"/>
      <c r="B12" s="182">
        <f>(G19+G24+G25+G27+G30+G31+G35)</f>
        <v>0.79250780437044743</v>
      </c>
      <c r="C12" s="67"/>
      <c r="D12" s="110"/>
      <c r="E12" s="67"/>
      <c r="F12" s="2"/>
    </row>
    <row r="13" spans="1:10" ht="32.15" customHeight="1" x14ac:dyDescent="0.35">
      <c r="A13" s="72" t="s">
        <v>14</v>
      </c>
      <c r="B13" s="73"/>
      <c r="C13" s="73"/>
      <c r="D13" s="73"/>
      <c r="E13" s="73"/>
      <c r="F13" s="40">
        <v>8</v>
      </c>
      <c r="G13" s="40" t="s">
        <v>317</v>
      </c>
      <c r="H13" s="199"/>
    </row>
    <row r="14" spans="1:10" x14ac:dyDescent="0.35">
      <c r="A14" s="67"/>
      <c r="B14" s="67"/>
      <c r="C14" s="67"/>
      <c r="D14" s="67"/>
      <c r="E14" s="67"/>
    </row>
    <row r="15" spans="1:10" x14ac:dyDescent="0.35">
      <c r="A15" s="67"/>
      <c r="B15" s="67"/>
      <c r="C15" s="67"/>
      <c r="D15" s="67"/>
      <c r="E15" s="67"/>
    </row>
    <row r="16" spans="1:10" ht="15.65" customHeight="1" x14ac:dyDescent="0.35">
      <c r="A16" s="67"/>
      <c r="B16" s="251" t="s">
        <v>211</v>
      </c>
      <c r="C16" s="252"/>
      <c r="D16" s="117"/>
      <c r="E16" s="117"/>
    </row>
    <row r="17" spans="1:8" ht="30" customHeight="1" x14ac:dyDescent="0.35">
      <c r="A17" s="112"/>
      <c r="B17" s="122" t="s">
        <v>212</v>
      </c>
      <c r="C17" s="122" t="s">
        <v>213</v>
      </c>
      <c r="D17" s="122" t="s">
        <v>214</v>
      </c>
      <c r="E17" s="131" t="s">
        <v>215</v>
      </c>
      <c r="F17" s="118" t="s">
        <v>214</v>
      </c>
      <c r="G17" s="135" t="s">
        <v>216</v>
      </c>
      <c r="H17" s="135" t="s">
        <v>217</v>
      </c>
    </row>
    <row r="18" spans="1:8" x14ac:dyDescent="0.35">
      <c r="B18" s="125" t="s">
        <v>218</v>
      </c>
      <c r="C18" s="125">
        <v>8</v>
      </c>
      <c r="D18" s="134">
        <f t="shared" ref="D18:D29" si="0">C18/$C$36</f>
        <v>0.11075730305967049</v>
      </c>
      <c r="E18" s="133">
        <v>1.23</v>
      </c>
      <c r="F18" s="123">
        <f>E18/$E$36</f>
        <v>5.1529116045245071E-2</v>
      </c>
      <c r="G18" s="136">
        <f>(C18+E18)/($C$36+$E$36)</f>
        <v>9.6045785639958373E-2</v>
      </c>
      <c r="H18" s="119" t="s">
        <v>219</v>
      </c>
    </row>
    <row r="19" spans="1:8" x14ac:dyDescent="0.35">
      <c r="B19" s="125" t="s">
        <v>220</v>
      </c>
      <c r="C19" s="125">
        <v>1.81</v>
      </c>
      <c r="D19" s="134">
        <f t="shared" si="0"/>
        <v>2.5058839817250451E-2</v>
      </c>
      <c r="E19" s="133">
        <v>0</v>
      </c>
      <c r="F19" s="123" t="s">
        <v>221</v>
      </c>
      <c r="G19" s="129">
        <f t="shared" ref="G19:G35" si="1">(C19+E19)/($C$36+$E$36)</f>
        <v>1.8834547346514047E-2</v>
      </c>
      <c r="H19" s="124" t="s">
        <v>222</v>
      </c>
    </row>
    <row r="20" spans="1:8" x14ac:dyDescent="0.35">
      <c r="B20" s="125" t="s">
        <v>223</v>
      </c>
      <c r="C20" s="125">
        <v>1.4</v>
      </c>
      <c r="D20" s="134">
        <f t="shared" si="0"/>
        <v>1.9382528035442336E-2</v>
      </c>
      <c r="E20" s="133">
        <v>0</v>
      </c>
      <c r="F20" s="126" t="s">
        <v>221</v>
      </c>
      <c r="G20" s="129">
        <f t="shared" si="1"/>
        <v>1.4568158168574399E-2</v>
      </c>
      <c r="H20" s="127" t="s">
        <v>224</v>
      </c>
    </row>
    <row r="21" spans="1:8" x14ac:dyDescent="0.35">
      <c r="B21" s="125" t="s">
        <v>225</v>
      </c>
      <c r="C21" s="125">
        <v>0.98</v>
      </c>
      <c r="D21" s="134">
        <f t="shared" si="0"/>
        <v>1.3567769624809635E-2</v>
      </c>
      <c r="E21" s="133">
        <v>0</v>
      </c>
      <c r="F21" s="120" t="s">
        <v>221</v>
      </c>
      <c r="G21" s="129">
        <f t="shared" si="1"/>
        <v>1.019771071800208E-2</v>
      </c>
      <c r="H21" s="128" t="s">
        <v>219</v>
      </c>
    </row>
    <row r="22" spans="1:8" x14ac:dyDescent="0.35">
      <c r="B22" s="125" t="s">
        <v>226</v>
      </c>
      <c r="C22" s="125">
        <v>0.83</v>
      </c>
      <c r="D22" s="134">
        <f t="shared" si="0"/>
        <v>1.1491070192440812E-2</v>
      </c>
      <c r="E22" s="133">
        <v>2.0699999999999998</v>
      </c>
      <c r="F22" s="120">
        <f t="shared" ref="F22:F35" si="2">E22/$E$36</f>
        <v>8.6719731881022194E-2</v>
      </c>
      <c r="G22" s="129">
        <f t="shared" si="1"/>
        <v>3.0176899063475544E-2</v>
      </c>
      <c r="H22" s="121" t="s">
        <v>224</v>
      </c>
    </row>
    <row r="23" spans="1:8" x14ac:dyDescent="0.35">
      <c r="B23" s="125" t="s">
        <v>227</v>
      </c>
      <c r="C23" s="125">
        <v>0.71</v>
      </c>
      <c r="D23" s="134">
        <f t="shared" si="0"/>
        <v>9.8297106465457564E-3</v>
      </c>
      <c r="E23" s="133">
        <v>0</v>
      </c>
      <c r="F23" s="120" t="s">
        <v>221</v>
      </c>
      <c r="G23" s="129">
        <f t="shared" si="1"/>
        <v>7.3881373569198742E-3</v>
      </c>
      <c r="H23" s="121" t="s">
        <v>224</v>
      </c>
    </row>
    <row r="24" spans="1:8" x14ac:dyDescent="0.35">
      <c r="B24" s="125" t="s">
        <v>228</v>
      </c>
      <c r="C24" s="125">
        <v>0.7</v>
      </c>
      <c r="D24" s="134">
        <f t="shared" si="0"/>
        <v>9.6912640177211681E-3</v>
      </c>
      <c r="E24" s="133">
        <v>1.97</v>
      </c>
      <c r="F24" s="120">
        <f t="shared" si="2"/>
        <v>8.253037285295349E-2</v>
      </c>
      <c r="G24" s="129">
        <f t="shared" si="1"/>
        <v>2.7783558792924035E-2</v>
      </c>
      <c r="H24" s="121" t="s">
        <v>222</v>
      </c>
    </row>
    <row r="25" spans="1:8" x14ac:dyDescent="0.35">
      <c r="B25" s="125" t="s">
        <v>229</v>
      </c>
      <c r="C25" s="125">
        <v>0.69</v>
      </c>
      <c r="D25" s="134">
        <f t="shared" si="0"/>
        <v>9.5528173888965798E-3</v>
      </c>
      <c r="E25" s="133">
        <v>0</v>
      </c>
      <c r="F25" s="120" t="s">
        <v>221</v>
      </c>
      <c r="G25" s="129">
        <f t="shared" si="1"/>
        <v>7.1800208116545253E-3</v>
      </c>
      <c r="H25" s="121" t="s">
        <v>222</v>
      </c>
    </row>
    <row r="26" spans="1:8" x14ac:dyDescent="0.35">
      <c r="B26" s="125" t="s">
        <v>230</v>
      </c>
      <c r="C26" s="125">
        <v>0.68</v>
      </c>
      <c r="D26" s="134">
        <f t="shared" si="0"/>
        <v>9.4143707600719932E-3</v>
      </c>
      <c r="E26" s="133">
        <v>0.01</v>
      </c>
      <c r="F26" s="120">
        <f t="shared" si="2"/>
        <v>4.1893590280687055E-4</v>
      </c>
      <c r="G26" s="129">
        <f t="shared" si="1"/>
        <v>7.1800208116545262E-3</v>
      </c>
      <c r="H26" s="121" t="s">
        <v>224</v>
      </c>
    </row>
    <row r="27" spans="1:8" x14ac:dyDescent="0.35">
      <c r="B27" s="125" t="s">
        <v>231</v>
      </c>
      <c r="C27" s="125">
        <v>0.61</v>
      </c>
      <c r="D27" s="134">
        <f t="shared" si="0"/>
        <v>8.4452443582998752E-3</v>
      </c>
      <c r="E27" s="133">
        <v>0</v>
      </c>
      <c r="F27" s="120" t="s">
        <v>221</v>
      </c>
      <c r="G27" s="129">
        <f t="shared" si="1"/>
        <v>6.3475546305931316E-3</v>
      </c>
      <c r="H27" s="121" t="s">
        <v>222</v>
      </c>
    </row>
    <row r="28" spans="1:8" x14ac:dyDescent="0.35">
      <c r="B28" s="125" t="s">
        <v>232</v>
      </c>
      <c r="C28" s="125">
        <v>0.53</v>
      </c>
      <c r="D28" s="134">
        <f t="shared" si="0"/>
        <v>7.3376713277031706E-3</v>
      </c>
      <c r="E28" s="133">
        <v>0.55000000000000004</v>
      </c>
      <c r="F28" s="120">
        <f t="shared" si="2"/>
        <v>2.3041474654377881E-2</v>
      </c>
      <c r="G28" s="129">
        <f t="shared" si="1"/>
        <v>1.1238293444328824E-2</v>
      </c>
      <c r="H28" s="128" t="s">
        <v>219</v>
      </c>
    </row>
    <row r="29" spans="1:8" x14ac:dyDescent="0.35">
      <c r="B29" s="125" t="s">
        <v>233</v>
      </c>
      <c r="C29" s="125">
        <v>0.28999999999999998</v>
      </c>
      <c r="D29" s="134">
        <f t="shared" si="0"/>
        <v>4.0149522359130552E-3</v>
      </c>
      <c r="E29" s="133">
        <v>0.48</v>
      </c>
      <c r="F29" s="120">
        <f t="shared" si="2"/>
        <v>2.0108923334729786E-2</v>
      </c>
      <c r="G29" s="129">
        <f t="shared" si="1"/>
        <v>8.0124869927159208E-3</v>
      </c>
      <c r="H29" s="128" t="s">
        <v>219</v>
      </c>
    </row>
    <row r="30" spans="1:8" x14ac:dyDescent="0.35">
      <c r="B30" s="125" t="s">
        <v>234</v>
      </c>
      <c r="C30" s="125">
        <v>0</v>
      </c>
      <c r="D30" s="134" t="s">
        <v>221</v>
      </c>
      <c r="E30" s="133">
        <v>4.8099999999999996</v>
      </c>
      <c r="F30" s="120">
        <f t="shared" si="2"/>
        <v>0.2015081692501047</v>
      </c>
      <c r="G30" s="129">
        <f t="shared" si="1"/>
        <v>5.0052029136316331E-2</v>
      </c>
      <c r="H30" s="121" t="s">
        <v>222</v>
      </c>
    </row>
    <row r="31" spans="1:8" x14ac:dyDescent="0.35">
      <c r="B31" s="125" t="s">
        <v>235</v>
      </c>
      <c r="C31" s="125">
        <v>0</v>
      </c>
      <c r="D31" s="134" t="s">
        <v>221</v>
      </c>
      <c r="E31" s="133">
        <v>2.04</v>
      </c>
      <c r="F31" s="120">
        <f t="shared" si="2"/>
        <v>8.5462924172601595E-2</v>
      </c>
      <c r="G31" s="129">
        <f t="shared" si="1"/>
        <v>2.1227887617065556E-2</v>
      </c>
      <c r="H31" s="121" t="s">
        <v>222</v>
      </c>
    </row>
    <row r="32" spans="1:8" x14ac:dyDescent="0.35">
      <c r="B32" s="125" t="s">
        <v>236</v>
      </c>
      <c r="C32" s="125">
        <v>0</v>
      </c>
      <c r="D32" s="134" t="s">
        <v>221</v>
      </c>
      <c r="E32" s="133">
        <v>0.61</v>
      </c>
      <c r="F32" s="120">
        <f t="shared" si="2"/>
        <v>2.5555090071219103E-2</v>
      </c>
      <c r="G32" s="129">
        <f t="shared" si="1"/>
        <v>6.3475546305931316E-3</v>
      </c>
      <c r="H32" s="121" t="s">
        <v>224</v>
      </c>
    </row>
    <row r="33" spans="2:8" x14ac:dyDescent="0.35">
      <c r="B33" s="125" t="s">
        <v>237</v>
      </c>
      <c r="C33" s="125">
        <v>0</v>
      </c>
      <c r="D33" s="134" t="s">
        <v>221</v>
      </c>
      <c r="E33" s="133">
        <v>0.48</v>
      </c>
      <c r="F33" s="120">
        <f t="shared" si="2"/>
        <v>2.0108923334729786E-2</v>
      </c>
      <c r="G33" s="129">
        <f t="shared" si="1"/>
        <v>4.9947970863683661E-3</v>
      </c>
      <c r="H33" s="121" t="s">
        <v>219</v>
      </c>
    </row>
    <row r="34" spans="2:8" x14ac:dyDescent="0.35">
      <c r="B34" s="125" t="s">
        <v>238</v>
      </c>
      <c r="C34" s="125">
        <v>0</v>
      </c>
      <c r="D34" s="134" t="s">
        <v>221</v>
      </c>
      <c r="E34" s="133">
        <v>1.1000000000000001</v>
      </c>
      <c r="F34" s="120">
        <f t="shared" si="2"/>
        <v>4.6082949308755762E-2</v>
      </c>
      <c r="G34" s="129">
        <f t="shared" si="1"/>
        <v>1.1446409989594173E-2</v>
      </c>
      <c r="H34" s="121" t="s">
        <v>224</v>
      </c>
    </row>
    <row r="35" spans="2:8" x14ac:dyDescent="0.35">
      <c r="B35" s="125" t="s">
        <v>239</v>
      </c>
      <c r="C35" s="125">
        <v>55</v>
      </c>
      <c r="D35" s="134">
        <f>C35/$C$36</f>
        <v>0.76145645853523458</v>
      </c>
      <c r="E35" s="133">
        <v>8.5299999999999994</v>
      </c>
      <c r="F35" s="120">
        <f t="shared" si="2"/>
        <v>0.35735232509426051</v>
      </c>
      <c r="G35" s="129">
        <f t="shared" si="1"/>
        <v>0.66108220603537982</v>
      </c>
      <c r="H35" s="121" t="s">
        <v>222</v>
      </c>
    </row>
    <row r="36" spans="2:8" x14ac:dyDescent="0.35">
      <c r="B36" s="132" t="s">
        <v>130</v>
      </c>
      <c r="C36" s="125">
        <v>72.23</v>
      </c>
      <c r="D36" s="134" t="s">
        <v>221</v>
      </c>
      <c r="E36" s="133">
        <v>23.87</v>
      </c>
      <c r="F36" s="120" t="s">
        <v>221</v>
      </c>
      <c r="G36" s="130"/>
      <c r="H36" s="121"/>
    </row>
  </sheetData>
  <mergeCells count="8">
    <mergeCell ref="B16:C16"/>
    <mergeCell ref="B1:E1"/>
    <mergeCell ref="E2:E5"/>
    <mergeCell ref="F2:F6"/>
    <mergeCell ref="A2:A5"/>
    <mergeCell ref="B2:B5"/>
    <mergeCell ref="C2:C5"/>
    <mergeCell ref="D2: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BANCO (Asset)</vt:lpstr>
      <vt:lpstr>Presença nas Políticas</vt:lpstr>
      <vt:lpstr>Profundidade de Políticas</vt:lpstr>
      <vt:lpstr>Bases de dados</vt:lpstr>
      <vt:lpstr>Relevância processo decisório</vt:lpstr>
      <vt:lpstr>Monitoramento de riscos</vt:lpstr>
      <vt:lpstr>Ações de mitigação de riscos</vt:lpstr>
      <vt:lpstr>Produtos financeiros</vt:lpstr>
      <vt:lpstr>Portfólio (setor)</vt:lpstr>
      <vt:lpstr>Portfólio (localização)</vt:lpstr>
      <vt:lpstr>Portfólio (empresas)</vt:lpstr>
      <vt:lpstr>Portfólio (produto financeiro)</vt:lpstr>
      <vt:lpstr>Governança</vt:lpstr>
      <vt:lpstr>Controvérsias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Luciane Moessa de Souza</cp:lastModifiedBy>
  <cp:revision/>
  <dcterms:created xsi:type="dcterms:W3CDTF">2022-10-09T23:08:45Z</dcterms:created>
  <dcterms:modified xsi:type="dcterms:W3CDTF">2023-01-26T18:31:04Z</dcterms:modified>
  <cp:category/>
  <cp:contentStatus/>
</cp:coreProperties>
</file>