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9172af7691c491fc/Associação SIS - RASA/5o. ciclo - bancos comerciais e cooperativos - 2024/BTG Pactual/"/>
    </mc:Choice>
  </mc:AlternateContent>
  <xr:revisionPtr revIDLastSave="479" documentId="13_ncr:1_{993C0D88-4BB9-430D-B231-C10E2896924B}" xr6:coauthVersionLast="47" xr6:coauthVersionMax="47" xr10:uidLastSave="{B8AD0C64-995E-4386-B567-8C673B1A7361}"/>
  <bookViews>
    <workbookView xWindow="-110" yWindow="-110" windowWidth="19420" windowHeight="11500" tabRatio="768" firstSheet="13" activeTab="13" xr2:uid="{033D211D-4D1B-C74C-B933-05804CD3EC4A}"/>
  </bookViews>
  <sheets>
    <sheet name="Nota final" sheetId="20" r:id="rId1"/>
    <sheet name="Informações da planilha" sheetId="21" state="hidden" r:id="rId2"/>
    <sheet name="Temas nas políticas gerais" sheetId="8" r:id="rId3"/>
    <sheet name="Temas nas políticas setoriais" sheetId="9" r:id="rId4"/>
    <sheet name="Bases de dados" sheetId="22" r:id="rId5"/>
    <sheet name="Monitoramento de riscos" sheetId="10" r:id="rId6"/>
    <sheet name="Relevância processo decisório" sheetId="13" r:id="rId7"/>
    <sheet name="Ações de mitigação de riscos" sheetId="11" r:id="rId8"/>
    <sheet name="Prod fin imp positivo" sheetId="26" r:id="rId9"/>
    <sheet name="Portfólio (setor)" sheetId="12" r:id="rId10"/>
    <sheet name="Portfólio (localização)" sheetId="15" r:id="rId11"/>
    <sheet name="Portfólio (empresa)" sheetId="16" r:id="rId12"/>
    <sheet name="Peso fatores ASG portfólio" sheetId="19"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20" l="1"/>
  <c r="J9" i="20"/>
  <c r="E70" i="26"/>
  <c r="F9" i="20"/>
  <c r="F19" i="5"/>
  <c r="G17" i="5"/>
  <c r="E17" i="5"/>
  <c r="G15" i="5"/>
  <c r="E15" i="5"/>
  <c r="G13" i="5"/>
  <c r="E13" i="5"/>
  <c r="G11" i="5"/>
  <c r="E11" i="5"/>
  <c r="G9" i="5"/>
  <c r="E9" i="5"/>
  <c r="G7" i="5"/>
  <c r="E7" i="5"/>
  <c r="G5" i="5"/>
  <c r="E5" i="5"/>
  <c r="G3" i="5"/>
  <c r="E3" i="5"/>
  <c r="F16" i="11"/>
  <c r="H14" i="22"/>
  <c r="H12" i="22"/>
  <c r="H10" i="22"/>
  <c r="D70" i="26"/>
  <c r="E4" i="26"/>
  <c r="E6" i="26"/>
  <c r="E8" i="26"/>
  <c r="E10" i="26"/>
  <c r="E12" i="26"/>
  <c r="E14" i="26"/>
  <c r="E16" i="26"/>
  <c r="E18" i="26"/>
  <c r="E20" i="26"/>
  <c r="E22" i="26"/>
  <c r="E24" i="26"/>
  <c r="E26" i="26"/>
  <c r="E28" i="26"/>
  <c r="E30" i="26"/>
  <c r="E32" i="26"/>
  <c r="E34" i="26"/>
  <c r="E36" i="26"/>
  <c r="E38" i="26"/>
  <c r="E40" i="26"/>
  <c r="E42" i="26"/>
  <c r="E44" i="26"/>
  <c r="E46" i="26"/>
  <c r="E48" i="26"/>
  <c r="E50" i="26"/>
  <c r="E52" i="26"/>
  <c r="E54" i="26"/>
  <c r="E56" i="26"/>
  <c r="E58" i="26"/>
  <c r="E60" i="26"/>
  <c r="E62" i="26"/>
  <c r="E64" i="26"/>
  <c r="E66" i="26"/>
  <c r="E68" i="26"/>
  <c r="E2" i="26"/>
  <c r="G88" i="22"/>
  <c r="C88" i="22"/>
  <c r="H86" i="22"/>
  <c r="H84" i="22"/>
  <c r="H82" i="22"/>
  <c r="F88" i="22"/>
  <c r="E88" i="22"/>
  <c r="D88" i="22"/>
  <c r="B88" i="22"/>
  <c r="H6" i="22"/>
  <c r="H8" i="22"/>
  <c r="H16" i="22"/>
  <c r="H18" i="22"/>
  <c r="H20" i="22"/>
  <c r="H22" i="22"/>
  <c r="H24" i="22"/>
  <c r="H26" i="22"/>
  <c r="H28" i="22"/>
  <c r="H30" i="22"/>
  <c r="H32" i="22"/>
  <c r="H34" i="22"/>
  <c r="H36" i="22"/>
  <c r="H38" i="22"/>
  <c r="H40" i="22"/>
  <c r="H42" i="22"/>
  <c r="H44" i="22"/>
  <c r="H46" i="22"/>
  <c r="H48" i="22"/>
  <c r="H50" i="22"/>
  <c r="H52" i="22"/>
  <c r="H54" i="22"/>
  <c r="H56" i="22"/>
  <c r="H58" i="22"/>
  <c r="H60" i="22"/>
  <c r="H62" i="22"/>
  <c r="H64" i="22"/>
  <c r="H66" i="22"/>
  <c r="H68" i="22"/>
  <c r="H70" i="22"/>
  <c r="H72" i="22"/>
  <c r="H76" i="22"/>
  <c r="H78" i="22"/>
  <c r="H80" i="22"/>
  <c r="H4" i="22"/>
  <c r="H2" i="22"/>
  <c r="G19" i="5" l="1"/>
  <c r="H88" i="22"/>
  <c r="B13" i="10" l="1"/>
  <c r="B15" i="10" s="1"/>
  <c r="E5" i="13"/>
  <c r="H9" i="20" s="1"/>
  <c r="D13" i="10"/>
  <c r="C13" i="10"/>
  <c r="C15" i="10" s="1"/>
  <c r="H7" i="19" l="1"/>
  <c r="H5" i="19"/>
  <c r="H3" i="19"/>
  <c r="G15" i="19"/>
  <c r="H13" i="19"/>
  <c r="F13" i="19"/>
  <c r="H11" i="19"/>
  <c r="F11" i="19"/>
  <c r="H9" i="19"/>
  <c r="F9" i="19"/>
  <c r="F7" i="19"/>
  <c r="F5" i="19"/>
  <c r="F3" i="19"/>
  <c r="H15" i="19" l="1"/>
  <c r="N9" i="20" s="1"/>
  <c r="F3" i="15"/>
  <c r="D15" i="10"/>
  <c r="E4" i="2"/>
  <c r="E6" i="2"/>
  <c r="E8" i="2"/>
  <c r="E10" i="2"/>
  <c r="E12" i="2"/>
  <c r="E14" i="2"/>
  <c r="E16" i="2"/>
  <c r="E18" i="2"/>
  <c r="E20" i="2"/>
  <c r="E2" i="2"/>
  <c r="G19" i="16"/>
  <c r="F5" i="16"/>
  <c r="F7" i="16"/>
  <c r="F9" i="16"/>
  <c r="F11" i="16"/>
  <c r="F13" i="16"/>
  <c r="F15" i="16"/>
  <c r="F17" i="16"/>
  <c r="F3" i="16"/>
  <c r="G2" i="2"/>
  <c r="E14" i="10"/>
  <c r="G2" i="11"/>
  <c r="G4" i="11"/>
  <c r="G20" i="2"/>
  <c r="C9" i="15"/>
  <c r="D9" i="15"/>
  <c r="B9" i="15"/>
  <c r="C9" i="12"/>
  <c r="D9" i="12"/>
  <c r="E9" i="12"/>
  <c r="B9" i="12"/>
  <c r="D4" i="9"/>
  <c r="D6" i="9"/>
  <c r="D8" i="9"/>
  <c r="D10" i="9"/>
  <c r="D12" i="9"/>
  <c r="D14" i="9"/>
  <c r="D16" i="9"/>
  <c r="D18" i="9"/>
  <c r="D20" i="9"/>
  <c r="D22" i="9"/>
  <c r="D24" i="9"/>
  <c r="D26" i="9"/>
  <c r="D28" i="9"/>
  <c r="D30" i="9"/>
  <c r="D32" i="9"/>
  <c r="D34" i="9"/>
  <c r="D36" i="9"/>
  <c r="D38" i="9"/>
  <c r="D40" i="9"/>
  <c r="D42" i="9"/>
  <c r="D44" i="9"/>
  <c r="D46" i="9"/>
  <c r="D48" i="9"/>
  <c r="D50" i="9"/>
  <c r="D52" i="9"/>
  <c r="D54" i="9"/>
  <c r="D56" i="9"/>
  <c r="D2" i="9"/>
  <c r="D16" i="8"/>
  <c r="D4" i="8"/>
  <c r="D6" i="8"/>
  <c r="D8" i="8"/>
  <c r="D10" i="8"/>
  <c r="D12" i="8"/>
  <c r="D14" i="8"/>
  <c r="D18" i="8"/>
  <c r="D20" i="8"/>
  <c r="D22" i="8"/>
  <c r="D24" i="8"/>
  <c r="D26" i="8"/>
  <c r="D28" i="8"/>
  <c r="D30" i="8"/>
  <c r="D32" i="8"/>
  <c r="D34" i="8"/>
  <c r="D36" i="8"/>
  <c r="D38" i="8"/>
  <c r="D40" i="8"/>
  <c r="D42" i="8"/>
  <c r="D44" i="8"/>
  <c r="D46" i="8"/>
  <c r="D48" i="8"/>
  <c r="D50" i="8"/>
  <c r="D52" i="8"/>
  <c r="D54" i="8"/>
  <c r="D56" i="8"/>
  <c r="D2" i="8"/>
  <c r="D58" i="8" l="1"/>
  <c r="D9" i="20" s="1"/>
  <c r="E15" i="10"/>
  <c r="G9" i="20" s="1"/>
  <c r="D58" i="9"/>
  <c r="E9" i="20" s="1"/>
  <c r="C58" i="8"/>
  <c r="C58" i="9"/>
  <c r="G18" i="2"/>
  <c r="G16" i="2"/>
  <c r="G14" i="2"/>
  <c r="G12" i="2"/>
  <c r="G10" i="2"/>
  <c r="G8" i="2"/>
  <c r="G6" i="2"/>
  <c r="G4" i="2"/>
  <c r="G22" i="2" l="1"/>
  <c r="O9" i="20" s="1"/>
  <c r="H5" i="16"/>
  <c r="H7" i="16"/>
  <c r="H9" i="16"/>
  <c r="H11" i="16"/>
  <c r="H13" i="16"/>
  <c r="H15" i="16"/>
  <c r="H17" i="16"/>
  <c r="H3" i="16"/>
  <c r="F5" i="15"/>
  <c r="F7" i="15"/>
  <c r="F5" i="12"/>
  <c r="F7" i="12"/>
  <c r="F3" i="12"/>
  <c r="G6" i="11"/>
  <c r="G8" i="11"/>
  <c r="G10" i="11"/>
  <c r="G12" i="11"/>
  <c r="G14" i="11"/>
  <c r="G16" i="11" l="1"/>
  <c r="I9" i="20" s="1"/>
  <c r="F9" i="15"/>
  <c r="L9" i="20" s="1"/>
  <c r="F9" i="12"/>
  <c r="K9" i="20" s="1"/>
  <c r="H19" i="16"/>
  <c r="M9" i="20" s="1"/>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P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<sst xmlns="http://schemas.openxmlformats.org/spreadsheetml/2006/main" count="477" uniqueCount="378">
  <si>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</si>
  <si>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</si>
  <si>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</si>
  <si>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</si>
  <si>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</si>
  <si>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</si>
  <si>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</si>
  <si>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</si>
  <si>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</si>
  <si>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</si>
  <si>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</si>
  <si>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Portfólio (produtos financeiros)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</si>
  <si>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</si>
  <si>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</si>
  <si>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</si>
  <si>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</si>
  <si>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</si>
  <si>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</si>
  <si>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</si>
  <si>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</si>
  <si>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</si>
  <si>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</si>
  <si>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</si>
  <si>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Presença nas Políticas/diretrizes ou adesão a compromisso voluntário (0 a 3)</t>
  </si>
  <si>
    <t>Peso do tema</t>
  </si>
  <si>
    <t>Nota ponderada</t>
  </si>
  <si>
    <t xml:space="preserve">1. Adaptação às mudanças climáticas </t>
  </si>
  <si>
    <t>"No processo decisório sobre a realização de investimentos são considerados os princípios da relevância e da proporcionalidade, os quais são entendidos da seguinte forma: Relevância: grau de exposição aos riscos ambiental, social e climático", Política de Investimento Responsável, p. 5/  TCFD/ PCAF</t>
  </si>
  <si>
    <t>2. Matriz energética</t>
  </si>
  <si>
    <t>3. Eficiência energética</t>
  </si>
  <si>
    <t>TCFD/ PCAF</t>
  </si>
  <si>
    <t>4. Impactos na biodiversidade terrestre</t>
  </si>
  <si>
    <t>"O BTG Pactual Timberland Investment Group (TIG) integra a área da Asset Management do BTG Pactual e é uma das maiores e mais antigas gestoras de ativos florestais do mundo" PRI, p. 20/ "Em diversos fundos de investimentos geridos pelo BTG Pactual, o processo de análise ESG, relativamente aos investimentos que passam por uma avaliação seguindo o Framework ESG, passa pelas etapas definidas na governança do BTG Pactual, sendo iniciado pela identificação dos aspectos relevantes para o setor econômico ou para a contraparte beneficiada pelos nossos investimentos, como por exemplo, biodiversidade", Política de Investimento Responsável, p. 5/ TNFD</t>
  </si>
  <si>
    <t>5. Poluição água doce</t>
  </si>
  <si>
    <t xml:space="preserve"> Dentro dos projetos de biodiversidade será considerado: "projects that improve sustainability at production and industrial processes, preventing pollution and emissions to water, air, and soil", Sustainable Financing Framework, p. 26</t>
  </si>
  <si>
    <t>6. Eficiência hídrica</t>
  </si>
  <si>
    <t>"Em diversos fundos de investimentos geridos pelo BTG Pactual, o processo de análise ESG, relativamente aos investimentos que passam por uma avaliação seguindo o Framework ESG, passa pelas etapas definidas na governança do BTG Pactual, sendo iniciado pela identificação dos aspectos relevantes para o setor econômico ou para a contraparte beneficiada pelos nossos investimentos, como por exemplo, gestão de recursos hídricos", Política de Investimento Responsável, pp. 4 e 5</t>
  </si>
  <si>
    <t>7. Poluição marítima</t>
  </si>
  <si>
    <t>Dentro dos projetos de biodiversidade será considerado: "Protection and oversight for protected marine areas", Sustainable Financing Framework, p. 27</t>
  </si>
  <si>
    <t>8. Poluição do solo</t>
  </si>
  <si>
    <t>Dentro dos projetos de biodiversidade será considerado: "Projects that improve sustainability at production and industrial processes, preventing pollution and emissions to water, air, and soil", Sustainable Financing Framework, p. 26</t>
  </si>
  <si>
    <t>9. Uso eficiente do solo para fins agrícolas</t>
  </si>
  <si>
    <t>"Nas operações de plantio, colheita e manutenção de estradas, podem ocorrer mudanças nas condições físicas do solo que resultam em processos erosivos e/ou assoreamento dos cursos hídricos", R.A., p. 95/ "Aliare Nossa segunda investida expande o uso da tecnologia no campo, otimizando o uso eficiente de recursos, melhorando a gestão agrícola e contribuindo para o aumento da produtividade e da renda de seus clientes, majoritariamente produtores rurais pequenos e médios", R.A., p. 45</t>
  </si>
  <si>
    <t>10. Poluição atmosférica</t>
  </si>
  <si>
    <t>11. Gestão adequada de resíduos sólidos</t>
  </si>
  <si>
    <t>"In various investment funds managed by BTG Pactual, the ESG analysis process, regarding investments that undergo an evaluation following the ESG Framework, goes through the stages defined in BTG Pactual's governance. It starts with the identification of relevant aspects for the economic sector or the counterpart benefiting from our investments, such as waste and/or water resource management", PRI, p. 32/ "Em diversos fundos de investimentos geridos pelo BTG Pactual, o processo de análise ESG, relativamente aos investimentos que passam por uma avaliação seguindo o Framework ESG, passa pelas etapas definidas na governança do BTG Pactual, sendo iniciado pela identificação dos aspectos relevantes para o setor econômico ou para a contraparte beneficiada pelos nossos investimentos, como por exemplo, emissões de gases de efeito estufa, gestão de resíduos", Política de Investimento Responsável, p. 4</t>
  </si>
  <si>
    <t>12. Uso eficiente de matéria-prima poluente ou sujeita a provável escassez</t>
  </si>
  <si>
    <t>Não há menção</t>
  </si>
  <si>
    <t>13. Trabalho análogo ao escravo</t>
  </si>
  <si>
    <t>"If applicable, the next step is to assess, for example, the management capacity of the investment vehicle/company according to the criteria below: • Whether the counterparty complies with public authorities regarding socio-environmental issues and is registered in the Ministry of Economy's Employer Registry for those who have subjected workers to conditions similar to slave labor", PRI, p. 21/ Na definição de risco social trata sobre "trabalho em condições análogas à escravidão", Política de Responsabilidades Social, Ambiental e Climática, p. 4/ Código de conduta, p. 14/ São feitas verificações sobre "Se a contraparte está regular perante o poder público nas questões socioambientais e se está inscrita no Cadastro de Empregadores do Ministério da Economia que tenham submetido trabalhadores a condições análogas à de escravo", Política de Investimento Responsável, p. 5/ Pacto Global</t>
  </si>
  <si>
    <t>14. Trabalho infantil irregular</t>
  </si>
  <si>
    <t>"Therefore, in the KYC procedure, conducted for 100% of the bank's relationships, an automated internet search is performed, combining words such as "child labor", PRI, p. 70/ Na definição de risco social trata sobre "trabalho infantil", Política de Responsabilidades Social, Ambiental e Climática, p. 4/ Código de Conduta, p. 14/ Pacto Global</t>
  </si>
  <si>
    <t>15. Gestão da saúde no trabalho</t>
  </si>
  <si>
    <t>16. Gestão da segurança no trabalho</t>
  </si>
  <si>
    <t xml:space="preserve">17. Nível de desigualdade salarial </t>
  </si>
  <si>
    <t>18. Saúde, segurança e outros direitos do consumidor</t>
  </si>
  <si>
    <t>19. Impactos em comunidades tradicionais</t>
  </si>
  <si>
    <t>Na definição de risco social trata sobre "ato irregular que impacte negativamente as comunidades tradicionais", Política de Responsabilidades Social, Ambiental e Climática, p. 4/ "ESG factors are incorporated through due diligence involving aspects such as control of environmental licenses or authorizations; compliance with respective conditions; monitoring of conduct adjustment terms and commitments made with environmental authorities; project interference in conservation units, indigenous lands, quilombola territories, and heritage areas (archaeological, historical, and/or cultural heritage); and technical support for demands related to community relations directly affected by the projects", PRI, p. 69/ Política de Investimento Responsável, p. 4</t>
  </si>
  <si>
    <t>20. Riscos à saúde e segurança da comunidade em geral</t>
  </si>
  <si>
    <t>21. Riscos e impactos no desenvolvimento local</t>
  </si>
  <si>
    <t>22. Discriminação de gênero</t>
  </si>
  <si>
    <t>Adesão ao Pacto Global</t>
  </si>
  <si>
    <t>23. Discriminação étnica ou sexual</t>
  </si>
  <si>
    <t>24. Inclusão de pessoas com deficiência</t>
  </si>
  <si>
    <t>25. Riscos para o patrimônio cultural</t>
  </si>
  <si>
    <t>"ESG factors are incorporated through due diligence involving aspects such as control of environmental licenses or authorizations; compliance with respective conditions; monitoring of conduct adjustment terms and commitments made with environmental authorities; project interference in conservation units, indigenous lands, quilombola territories, and heritage areas (archaeological, historical, and/or cultural heritage); and technical support for demands related to community relations directly affected by the projects", questionário PRI, p. 20</t>
  </si>
  <si>
    <t>26. Questões concorrenciais</t>
  </si>
  <si>
    <t>27. Responsabilidade tributária</t>
  </si>
  <si>
    <t>"Apoiamos iniciativas de reporte tributário internacional, como o Common Reporting Standard (CRS) e o Foreign Account Tax Compliance Act (FATCA)", R.A., p. 51</t>
  </si>
  <si>
    <t>28. Prevenção e combate à corrupção</t>
  </si>
  <si>
    <t>TOTAL</t>
  </si>
  <si>
    <t>Máximo de 3</t>
  </si>
  <si>
    <t>A política de saúde e segurança localizada na página do BTG Pactual, na aba ESG, versa somente sobre a parte ocupacional, se referindo a estrutura interna do banco e não aos investimentos. Logo, não entra no cômputo da nota.</t>
  </si>
  <si>
    <t>"Assinale as alternativas que descrevem o status de implementação da Política de Responsabilidade Socioambiental (PRSA) pela instituição, conforme Resolução CMN 4.945/2021: a) Oferta de simuladores e outras ferramentas gratuitas para apoiar a tomada de decisão dos clientes, d) Canais de comunicação com especialistas que não tenham metas de vendas de produtos e/ou serviços e que possam esclarecer, de maneira isenta, as dúvidas dos clientes sobre (i) os produtos e serviços da instituição, e (ii) temas ligados à educação financeira, e) Simplificação de linguagem e termos técnicos com objetivo de ampliar o conhecimento sobre os produtos aos diversos segmentos da sociedade, tornando a compra mais consciente", ISE, ID 1159</t>
  </si>
  <si>
    <t>Inclusão em política setorial ou em política temática (0 a 7)</t>
  </si>
  <si>
    <t>"emprego de biotecnologia na seleção de mudas mais resilientes (ações ligadas à adaptação das mudanças climáticas)", Política Setorial – Papel e Celulose, p. 6</t>
  </si>
  <si>
    <t xml:space="preserve">"A diligência socioambiental deverá verificar se a companhia realiza matriz de materialidade e inventário de gases de efeito estufa, e de que forma analisa e gerencia os riscos e as oportunidades às mudanças climáticas", Política Setorial – Química e Petroquímica, p. 6/Política Setorial – Petróleo e Gás, p. 6/Política Setorial – Papel e Celulose, p. 5/Política Setorial – Mineração, p. 5/Política Setorial – Geração de Energia - Óleo, p. 6/Política Setorial – Geração de Energia - Gás Natural, p. 6/Política Setorial – Geração de Energia - Carvão, p. 6/Política Setorial – Fumo, p. 4/Política Setorial – Construção Civil. p. 4/Política Setorial – Bebidas, p. 6/Política Setorial – Armas e Munições, p. 4/Política Setorial – Agronegócio, p. 10/ Política Setorial – Frigoríficos e Matadouros, p. 7/Política Setorial – Transporte e Logística, p. 6/Política Setorial – Siderurgia e Metalurgia, p. 5/ </t>
  </si>
  <si>
    <t>"Riscos climáticos de transição, oriundos principalmente de políticas restritivas ao uso e alteração da terra e práticas agropecuárias, também são de grande relevância para o setor", Política Setorial – Agronegócio, p. 10/ "mapeamento dos riscos físicos e de transição que podem impactar a sua atividade", Política Setorial – Bebidas, p. 6/Política Setorial – Construção Civil, p. 4/Política Setorial – Florestas e Extração de Madeira, p. 8/Política Setorial – Frigoríficos e Matadouros, p. 7/Política Setorial – Fumo, p. 4/Política Setorial – Geração de Energia - Carvão, p. 5/Política Setorial – Geração de Energia - Gás Natural, p. 6/Política Setorial – Geração de Energia - Óleo, p. 6/Política Setorial – Mineração, p. 6/Política Setorial – Papel e Celulose, p. 6/Política Setorial – Petróleo e Gás, p. 6/Política Setorial – Química e Petroquímica, pp. 6 e 7/Política Setorial – Siderurgia e Metalurgia, p. 5/Política Setorial – Transporte e Logística, p. 6</t>
  </si>
  <si>
    <t>"Na análise de risco socioambiental, poderão ser avaliados os impactos na natureza e na biodiversidade, considerando os principais fatores que contribuem para a sua deterioração, sendo eles: (i) mudanças no uso de terra e do mar, (ii) exploração de recursos naturais, (iii) mudanças climáticas, (iv) poluição e (v) espécies invasoras", Política Setorial – Agronegócio, p. 10/"A diligência socioambiental verificará a existência de programas para mitigar impactos causados à biodiversidade", Política Setorial – Bebidas, p. 4/Política Setorial – Florestas e Extração de Madeira, p. 5/Política Setorial – Frigoríficos e Matadouros, p. 6/Política Setorial – Geração de Energia - Carvão, p. 4/Política Setorial – Geração de Energia - Gás Natural, p. 5/Política Setorial – Geração de Energia - Óleo, p. 5/Política Setorial – Geração de Energia Renovável - Eólica, p. 5/Política Setorial – Geração de Energia Renovável - Hidrelétrica, p. 4/ Política Setorial – Geração de Energia Renovável - Solar, p. 5/ Política Setorial – Mineração, p. 4/ Política Setorial – Papel e Celulose, p. 6/ Política Setorial – Petróleo e Gás, p. 5/ Política Setorial – Siderurgia e Metalurgia, p. 4/ Política Setorial – Transmissão e Distribuição de Energia, p. 4/Política Setorial – Transporte e Logística, p. 4/ "Identificação de potenciais riscos à biodiversidade e da dependência dos serviços ecossistêmicos das atividades (financiadas/investidas/seguradas)", ISE, ID 1209</t>
  </si>
  <si>
    <t>"risco de contaminação de solo e água", Política Setorial – Florestas e Extração de Madeira, p. 7/Política Setorial – Frigoríficos e Matadouros,  p. 6/Política Setorial – Geração de Energia - Gás Natural, p. 6/Política Setorial – Geração de Energia - Óleo, p. 6/Política Setorial – Geração de Energia Renovável - Eólica, p. 6/ Política Setorial – Geração de Energia Renovável - Hidrelétrica, p. 4/ Política Setorial – Geração de Energia Renovável - Solar, p. 6/ Política Setorial – Mineração, p. 4/ Política Setorial – Papel e Celulose, p. 5/ Política Setorial – Petróleo e Gás, p. 10/Política Setorial – Siderurgia e Metalurgia, p. 6/ Política Setorial – Transmissão e Distribuição de Energia, p. 6/Política Setorial – Transporte e Logística, p.4</t>
  </si>
  <si>
    <t>"São consideradas boas práticas a utilização de fontes de energia renováveis, práticas de agricultura de baixo carbono, estudos de riscos físicos ligados à mudança climática (falta de água, tempestades, inundações, secas)", Política Setorial – Agronegócio, p. 10/ "Também serão avaliados a existência de programas para uso eficiente, conservação e reutilização de água", Política Setorial – Florestas e Extração de Madeira, p. 6/"O time socioambiental deve verificar as boas práticas da contraparte, as quais poderão incluir monitoramento e reporte periódico dos consumos de água (que pode incluir pontos de captação), efluentes, emissões e resíduos, além do desenvolvimento de soluções de ecoeficiência que proporcionem economia destes recursos naturais", Política Setorial – Papel e Celulose, p. 5/"(i) medição do consumo de água; (ii) desenvolvimento de procedimentos para reduzir consumo de água (iii) avaliação da disponibilidade hídrica das bacias hidrográficas das regiões em que atua e de regiões com stress hídrico; e (iv) monitoramento da qualidade da água", Política Setorial – Frigoríficos e Matadouros, p. 6/ Política Setorial – Geração de Energia - Carvão, p. 6/Política Setorial – Geração de Energia - Gás Natural, p. 5/Política Setorial – Geração de Energia - Óleo, p. 5/ Política Setorial – Mineração, p. 5/ Política Setorial – Papel e Celulose, p. 5/ Política Setorial – Petróleo e Gás, p. 7</t>
  </si>
  <si>
    <t>"as operações de mineração poderão afetar ambiente marinho (mineração no alto mar, construção de portos)",Política Setorial – Mineração, p. 4/ Política Setorial – Petróleo e Gás, p. 7/ Política Setorial – Química e Petroquímica, p. 6/ Política Setorial – Transmissão e Distribuição de Energia, p. 6/ Política Setorial – Transporte e Logística, p. 8</t>
  </si>
  <si>
    <t>"com risco de causar contaminação do solo, subsolo e das águas subterrâneas", Política Setorial – Armas e Munições, p. 4/"risco de contaminação de solo e água", Política Setorial – Florestas e Extração de Madeira, p. 7/Política Setorial – Frigoríficos e Matadouros, p. 7/Política Setorial – Geração de Energia - Carvão, p. 6/Política Setorial – Geração de Energia - Gás Natural, p. 6/Política Setorial – Geração de Energia - Óleo, p. 6/Política Setorial – Geração de Energia Renovável - Eólica, p. 6/Política Setorial – Mineração, p. 6/ Política Setorial – Papel e Celulose, p. 5/Política Setorial – Petróleo e Gás, p. 11/ Política Setorial – Química e Petroquímica, p 5/Política Setorial – Siderurgia e Metalurgia, p. 6/ Política Setorial – Transmissão e Distribuição de Energia, p. 6/Política Setorial – Transporte e Logística, p. 4/Política Setorial – Agronegócio, p. 8/</t>
  </si>
  <si>
    <t>"Evitar o uso de espécies exóticas invasoras e, caso contrário, seguir a estrutura regulatória vigente para tal introdução, monitorando e controlando os seus impactos. • Administrar os recursos naturais de forma a evitar a superexploração (ex.: consumo de água e exploração de madeira)", Política Setorial – Florestas e Extração de Madeira, p. 8/Política Setorial – Agronegócio, p. 9/Política Setorial – Geração de Energia Renovável - Solar, p. 5/"pode gerar mudanças na estrutura do solo, como a sua compactação ou desagregação, levando a possível aumento da ocorrência de processos erosivos", Política Setorial – Transporte e Logística, p. 8</t>
  </si>
  <si>
    <t>"As fábricas de produção de armas e munições são responsáveis pela emissão de gases como: material particulado, dióxido de enxofre, monóxido de carbono e compostos orgânicos voláteis", Política Setorial – Armas e Munições, p. 3/Política Setorial – Geração de Energia - Carvão, p. 4/Política Setorial – Geração de Energia - Gás Natural, p. 6/Política Setorial – Geração de Energia - Óleo, p. 5/Política Setorial – Geração de Energia Renovável - Solar, p. 5/ Política Setorial – Mineração, p. 5/ Política Setorial – Química e Petroquímica, p. 6/ Política Setorial – Transporte e Logística, p. 4/Política Setorial – Siderurgia e Metalurgia, p. 5</t>
  </si>
  <si>
    <t>"Durante a diligência socioambiental, deverá ser verificada a elaboração e acompanhamento do plano de gerenciamento de resíduos sólidos", Política Setorial – Agronegócio, p. 8/"É necessário que as contrapartes possuam planos que descrevam as ações de coleta, armazenamento, transporte, transbordo, tratamento e destinação e/ou disposição final ambientalmente adequada", Política Setorial – Armas e Munições, p. 5/Política Setorial – Bebidas, p. 4/Política Setorial – Construção Civil, p. 5/Política Setorial – Frigoríficos e Matadouros, p. 7/Política Setorial – Fumo, p. 4/Política Setorial – Geração de Energia - Carvão, p. 6/Política Setorial – Geração de Energia - Gás Natural, p. 6/Política Setorial – Geração de Energia - Óleo, p. 6/ Política Setorial – Geração de Energia Renovável - Eólica, p. 6/ Política Setorial – Geração de Energia Renovável - Solar, p. 6/ Política Setorial – Mineração, p. 5/ Política Setorial – Papel e Celulose, p. 5/ Política Setorial – Petróleo e Gás, p. 7/ Política Setorial – Química e Petroquímica, p. 6/ Política Setorial – Siderurgia e Metalurgia, p. 6/ Política Setorial – Transmissão e Distribuição de Energia, p. 6/Política Setorial – Transporte e Logística, pp. 9 e 10/ ausente no setor floresta e hidrelétrica</t>
  </si>
  <si>
    <t>"O time socioambiental deve verificar as boas práticas da contraparte, as quais poderão incluir monitoramento e reporte periódico dos consumos de água (que pode incluir pontos de captação), efluentes, emissões e resíduos, além do desenvolvimento de soluções de ecoeficiência que proporcionem economia destes recursos naturais e do estabelecimento de metas para redução de resíduos a aterro, substituição de combustíveis fósseis por renováveis", Política Setorial – Papel e Celulose, p. 5/ "Tal substituição é motivada, de um lado, pela necessidade de reduzir as emissões de gases de efeito estufa e outro pelos ganhos de eficiência, escala e redução dos custos de algumas fontes renováveis", Política Setorial – Petróleo e Gás, p. 4/Política Setorial – Siderurgia e Metalurgia, p. 4/Política Setorial – Bebidas, p. 4/Política Setorial – Geração de Energia - Carvão, p. 4/Política Setorial – Geração de Energia - Gás Natural, p. 5/Política Setorial – Geração de Energia - Óleo, p. 5</t>
  </si>
  <si>
    <t>"Em uma eventual fiscalização do Ministério Público do Trabalho e da Secretaria do Trabalho, a falta de atendimento dos requisitos acima, quando ligada à existência de jornadas excessivas e restrição de locomoção (dívida contraída ou ameaça), pode ser enquadrado como trabalho análogo ao trabalho escravo, que representa risco legal e de reputação (ponto preocupante para as instituições financeiras), além de risco de perda de propriedade, como determina a Constituição Federal expropriação de propriedades rurais/urbanas em que tenha sido identificado trabalho escravo", Política Setorial – Frigoríficos e Matadouros, p. 8/ "Como a atividade do cultivo do fumo em folha é realizada por pequenos produtores, é comum na indústria a verificação de uso de trabalho infantil e/ou até mesmo de trabalho escravo", Política Setorial – Fumo, p. 6/ "Referente à fase de construção da termelétrica a gás, obras podem atrair trabalhadores de outras regiões que podem aumentar a demanda por serviços públicos (saúde e infraestrutura), chegando a sobrecarregá-los, além de potencializar violência, acidentes de trânsito, prostituição e exploração sexual infantil, consumo de álcool e outras drogas, bem como emprego de mão de obra de trabalho infantil e/ou análogo ao escravo", Política Setorial – Geração de Energia - Carvão, p. 7/ Política Setorial – Geração de Energia - Gás Natural, p. 7/Política Setorial – Geração de Energia - Óleo, p. 7/ Política Setorial – Geração de Energia Renovável - Solar, p. 7/ Política Setorial – Mineração, p. 8/ Política Setorial – Papel e Celulose, p. 8/ Política Setorial – Petróleo e Gás, p. 10/ Política Setorial – Química e Petroquímica, p. 8/ Política Setorial – Siderurgia e Metalurgia, p. 7/ Política Setorial – Transporte e Logística, p. 7</t>
  </si>
  <si>
    <t>"Como a atividade do cultivo do fumo em folha é realizada por pequenos produtores, é comum na indústria a verificação de uso de trabalho infantil e/ou até mesmo de trabalho escravo", Política Setorial – Fumo, p. 6/ "Referente à fase de construção da termelétrica a gás, obras podem atrair trabalhadores de outras regiões que podem aumentar a demanda por serviços públicos (saúde e infraestrutura), chegando a sobrecarregá-los, além de potencializar violência, acidentes de trânsito, prostituição e exploração sexual infantil, consumo de álcool e outras drogas, bem como emprego de mão de obra de trabalho infantil e/ou análogo ao escravo", Política Setorial – Geração de Energia - Carvão, p. 7/ Política Setorial – Geração de Energia - Gás Natural, p. 7/Política Setorial – Geração de Energia - Óleo, p. 7/ Política Setorial – Geração de Energia Renovável - Solar, p. 7/ Política Setorial – Mineração, p. 8/ Política Setorial – Papel e Celulose, p. 8/ Política Setorial – Petróleo e Gás, p. 10/ Política Setorial – Química e Petroquímica, p. 8/ Política Setorial – Siderurgia e Metalurgia, p. 7/ Política Setorial – Transporte e Logística, p. 7</t>
  </si>
  <si>
    <t>"Abaixo, os principais riscos por atividade e respectivas medidas de mitigação. Estes riscos devem ser considerados nos Programas de Prevenção de Riscos Ambientais (PPRA), Controle Médico de Saúde Ocupacional (PCMSO) e demais Normas Regulamentadoras da Secretaria do Trabalho", Política Setorial – Florestas e Extração de Madeira, pp. 9 e 10/Política Setorial – Frigoríficos e Matadouros, p. 8/Política Setorial – Fumo, p. 4/Política Setorial – Geração de Energia/ Carvão, pp. 6 e 7/ Política Setorial – Geração de Energia - Gás Natural, p. 7/Política Setorial – Geração de Energia - Óleo, p. 7/ Política Setorial – Geração de Energia Renovável - Eólica, p. 7/ Política Setorial – Geração de Energia Renovável - Hidrelétrica, p. 5/Política Setorial – Geração de Energia Renovável - Solar, p. 6/ Política Setorial – Mineração, p. 7/ Política Setorial – Papel e Celulose, p. 6/ Política Setorial – Petróleo e Gás, p. 8/ Política Setorial – Química e Petroquímica, p. 7/ Política Setorial – Siderurgia e Metalurgia, p. 6/ Política Setorial – Transmissão e Distribuição de Energia, p. 6/ Política Setorial – Transmissão e Distribuição de Energia, p. 8/ Política Setorial – Transporte e Logística, p. 6</t>
  </si>
  <si>
    <t>"Abaixo, os principais riscos por atividade e respectivas medidas de mitigação. Estes riscos devem ser considerados nos Programas de Prevenção de Riscos Ambientais (PPRA), Controle Médico de Saúde Ocupacional (PCMSO) e demais Normas Regulamentadoras da Secretaria do Trabalho", Política Setorial – Florestas e Extração de Madeira, pp. 9 e 10/Política Setorial – Frigoríficos e Matadouros, p. 8/Política Setorial – Fumo, p. 4/Política Setorial – Geração de Energia - Carvão, pp. 6 e 7/Política Setorial – Geração de Energia - Gás Natural, p. 7/Política Setorial – Geração de Energia Renovável - Eólica, p. 7/Política Setorial – Geração de Energia Renovável - Hidrelétrica, p. 5/ Política Setorial – Geração de Energia Renovável - Solar, p. 6/Política Setorial – Mineração, p. 7/ Política Setorial – Papel e Celulose, p. 6/ Política Setorial – Petróleo e Gás, p. 8/Política Setorial – Química e Petroquímica, p. 7/Política Setorial – Siderurgia e Metalurgia, p. 6/Política Setorial – Transmissão e Distribuição de Energia, p. 6/ Política Setorial – Transporte e Logística, p. 6</t>
  </si>
  <si>
    <t>Temas que estão expressamente incluídos no compromisso da empresa com o desenvolvimento sustentável"Inclusão socioeconômica e redução das desigualdades sociais e melhoria das condições de trabalho, emprego e renda", ISE, ID 249, alíneas "b" e "f"</t>
  </si>
  <si>
    <t>"Ademais, o uso de pesticidas em larga escala poderá expor a comunidade local a riscos de saúde seja pelo contato dérmico, ingestão ou pela inalação de tais produtos químicos. Consideram-se boas práticas do setor: (i) evitar aplicação aérea de pesticidas; e (ii) implementar sistemas de alerta das comunidades sobre a aplicação de pesticidas", Política Setorial – Florestas e Extração de Madeira, p. 10/ "A diligência socioambiental poderá avaliar os seguintes aspectos • Práticas de manejo responsável em todas as etapas da vida de um animal, conforme aplicável (nascimento, criação, transporte, abate); • Existência de instalações apropriadas para garantir a proteção e possibilitar o descanso; • Fornecimento de uma dieta satisfatória, apropriada e segura; • Adoção de práticas de manejo e transporte que visam reduzir o estresse e prevenir contusões; • Manutenção de um ambiente de criação em condições higiênicas", Política Setorial – Frigoríficos e Matadouros, pp. 6 e 7/ "O Protocolo para Eliminar o Comércio Ilícito de Produtos de Tabaco5 da Organização Mundial da Saúde foi criado para eliminar todas as formas de comercialização ilegal de produtos de tabaco e deve ser observado pelos países em que há a presença de atividades desse setor. A análise de risco socioambiental verificará se a companhia apoia essas iniciativas", Política Setorial – Fumo, p. 5/ No risco climático de transição, considera os consumidores como alto risco, sendo ponderado na análise, Política Setorial – Petróleo e Gás, p. 11/Política Setorial – Química e Petroquímica, p. 4/  "portfólio de Corporate &amp; SME Lending em 2023. Em 2022, essa representação foi de 0,6%. Organizações que atuam na produção e/ou comercialização de combustíveis fósseis (petróleo, gás natural, carvão) e de seus derivados corresponderam a 6,13% da carteira em 2023, enquanto as que produzem alimentos ultraprocessados representaram 0,0%", R.A., p. 86</t>
  </si>
  <si>
    <t>"É possível que a área em que seja implantado plantio florestal esteja localizada em área de conflito com moradores locais, comunidades tradicionais" Política Setorial – Florestas e Extração de Madeira, p. 10/ "Durante a diligência, devem ser verificadas eventuais interferências e/ou proximidades destes territórios e, em caso positivo, de interferência direta ou indiretaem áreas ou territórios de comunidades tradicionais", Política Setorial – Frigoríficos e Matadouros, p. 9/  Será considerado se "deslocamento de comunidades, tradicionais ou não, para construção de estruturas e inundação da área de reservatóri", Política Setorial – Geração de Energia Renovável - Hidrelétrica, p. 6/ Fala em comunidades afetadas pelo empreendimento e cita terra indígena e comunidade quilombola, Política Setorial – Geração de Energia Renovável - Solar, p. 4/Política Setorial – Mineração, p. 3/Política Setorial – Transmissão e Distribuição de Energia, p. 4/Política Setorial – Transporte e Logística, p. 4</t>
  </si>
  <si>
    <t xml:space="preserve">"São consideradas como boas práticas: a avaliação periódica dos impactos causados aos direitos humanos (das suas operações e da cadeia de fornecimento), desenvolvimento de mecanismos de escuta e de diálogo com a comunidade para identificar riscos e violações a direitos humanos", Política Setorial – Florestas e Extração de Madeira, p. 10/Política Setorial – Fumo, p. 6/Política Setorial – Geração de Energia - Carvão, p.4/Política Setorial – Geração de Energia - Gás Natural, p. 6/ Política Setorial – Mineração, p. 8/ "Durante a diligência socioambiental, deverá ser verificada a elaboração de Plano de Emergência Ambiental, além da realização de simulações/treinamentos periódicos sobre o tema (verificar públicoalvo, participantes e periodicidade), da existência de um time responsável para tratar destes temas e do controle de vazamentos e outros eventos de emergência, com eventuais planos de ação adotados. Acidentes ambientais podem gerar riscos legais (multas, indenizações), operacionais e de reputação" Política Setorial – Petróleo e Gás, p. 9/ </t>
  </si>
  <si>
    <t>"Incêndios originados em florestas podem colocar em risco comunidades próximas e causar riscos de reputação e operacional ao projeto", Política Setorial – Florestas e Extração de Madeira, p. 10/Política Setorial – Geração de Energia - Carvão, p. 7/ "De maneira geral, é recomendável que seja feita uma avaliação dos impactos negativos da instalação e operação do projeto sobre os direitos humanos", Política Setorial – Geração de Energia - Gás Natural, p. 7/ Política Setorial – Geração de Energia - Óleo, pp. 7 e 8/ Política Setorial – Geração de Energia Renovável - Eólica, p. 8/ Política Setorial – Geração de Energia Renovável - Hidrelétrica, p. 7/Política Setorial – Geração de Energia Renovável - Solar, p. 5/ Política Setorial – Mineração, p. 8/Política Setorial – Papel e Celulose, p. 8/ Política Setorial – Petróleo e Gás, p. 9/Política Setorial – Química e Petroquímica, p. 7/ Política Setorial – Siderurgia e Metalurgia, p. 7/ Política Setorial – Transmissão e Distribuição de Energia, p.7/ Política Setorial – Transporte e Logística, p. 5</t>
  </si>
  <si>
    <t>Citam relatório OXFAM que fala da desigualdade de gênero no setor das bebidas, Política Setorial – Bebidas, p. 7/"Treinamento/sensibilização de funcionários, visando evitar envolvimento com casos de exploração sexual de crianças e adolescentes, violências de gênero", Política Setorial – Construção Civil, p. 9</t>
  </si>
  <si>
    <t>Será considerada na análise  "danos irreversíveis ao patrimônio histórico, cultural e arqueológico nas comunidades afetadas", Política Setorial – Geração de Energia Renovável - Hidrelétrica, p. 6/Política Setorial – Geração de Energia Renovável - Solar, p. 4/ Política Setorial – Petróleo e Gás, p. 9/Política Setorial – Transmissão e Distribuição de Energia, p. 5/ Política Setorial – Transmissão e Distribuição de Energia, p. 5/Política Setorial – Transporte e Logística. p. 4</t>
  </si>
  <si>
    <t>Temas que estão expressamente incluídos no compromisso da empresa com o desenvolvimento sustentável "Respeito às práticas concorrenciais", ISE, ID 249, alínea "i"</t>
  </si>
  <si>
    <t>Cita estudo do BNDES que fala sobre a elevada e complexa carga tributária no setor, Política Setorial – Papel e Celulose, p. 4</t>
  </si>
  <si>
    <t>Máximo de 7</t>
  </si>
  <si>
    <t>BASE DE DADOS</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</si>
  <si>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</si>
  <si>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</si>
  <si>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</si>
  <si>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</si>
  <si>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ou de certa natureza (nesse caso, será considerado o percentual dentre os investimentos em setores sujeitos a licenciamento ambiental) - até 8 pontos</t>
  </si>
  <si>
    <t>Licenciamento ambiental vigente</t>
  </si>
  <si>
    <t xml:space="preserve"> "Também deverá ser verificada a existência de  (iii) licenças e/ou autorizações ambientais, se aplicável, considerando que algumas legislações estaduais dispensam ou não incluem as atividades agropecuárias na lista de atividades passíveis de licenciamento", Política Setorial – Agronegócio, p. 5/ Política Setorial – Armas e Munições, p. 4/ Política Setorial – Bebidas, p. 5/Política Setorial – Florestas e Extração de Madeira, p. 4/ Política Setorial – Geração de Energia Renovável - Solar,  p. 5/Política Setorial – Mineração, p. 4/Política Setorial – Petróleo e Gás, p. 8/Política Setorial – Transporte e Logística, p. 5/Política Setorial – Transmissão e Distribuição de Energia, p. 4/ "regularidade ambiental", Política Setorial – Geração de Energia - Gás Natural, p. 4/ "f the company’s activities have a significant impact on biodiversity, this issue will have been identified and addressed by the licensing process, having adequate mitigating measures put in place and that are subject to periodical monitoring", CDP, C15.3</t>
  </si>
  <si>
    <t>Relatórios ambientais anuais de empresas inscritas no Cadastro Técnico Federal de Atividades Potencialmente Poluidoras</t>
  </si>
  <si>
    <t>"For each account opening profile, the Bank identifies the sources that should be consulted. The information collected will serve as evidence for the analysis and classification of the socio-environmental and climate risk of the different counterparties. Below is the list of some ESG information sources for consultation: - CNAE CTF: list of CNAES subject to IBAMA's Federal Technical Register of Potentially Polluting Activities", CDP, C-FS2.2e</t>
  </si>
  <si>
    <t>Verificação junto à empresa do cumprimento das condicionantes do licenciamento ambiental</t>
  </si>
  <si>
    <t>"Durante a diligência socioambiental, deverá ser verificada a elaboração e acompanhamento do plano de gerenciamento de resíduos sólidos/efluentes líquidos16 (ex.: efluentes de lavagem de veículos, óleos e combustíveis para abastecimento de máquinas/caminhões, embalagens usadas de agrotóxicos, tratamento de dejeto animal), assim como eventuais exigências ambientais (muitas vezes descritas nas condicionantes do licenciamento) dos órgãos ambientais regionais", Política Setorial – Agronegócio, p. 8/ "O time também consultará as autorizações para uso do recurso hídrico (outorga) e lançamento de efluentes, bem como se as obrigações e condicionantes das autorizações estão sendo cumpridas", Política Setorial – Bebidas, p. 4/Política Setorial – Frigoríficos e Matadouros, p. 7/Política Setorial – Petróleo e Gás, p. 5/ Política Setorial – Transmissão e Distribuição de Energia, p. 5</t>
  </si>
  <si>
    <t>Prática de infrações – órgão ambiental estadual</t>
  </si>
  <si>
    <t>"Também deverá ser verificada a existência de  (ii) autos de infração iniciados por órgãos ambientais federais, estadual e municipal", Política Setorial – Agronegócio, p. 5/ "As medidas mencionadas acima mitigam risco de eventual questionamento quanto ao impacto à fauna, traduzidas em multas ou demandas judiciais que podem representar risco operacional ao projeto", Política Setorial – Geração de Energia Renovável - Eólica, p. 5/ "custos com demandas judiciais e/ou administrativas", Política Setorial – Florestas e Extração de Madeira, p. 10</t>
  </si>
  <si>
    <t>Áreas embargadas – órgão ambiental estadual/DF</t>
  </si>
  <si>
    <t>"Análise de embargos ambientais do Instituto Brasileiro do Meio Ambiente e dos Recursos Naturais Renováveis (Ibama), Instituto Chico Mendes de Conservação da Biodiversidade (ICMBio) e/ou órgão estadual", R.A., p. 100/ "Áreas Embargadas - Nos últimos três anos, fez o levantamento na carteira existente: Áreas Embargadas - Analisa para as novas operações/constituições de garantias Áreas Embargadas - Estabelece condicionantes e ações para a mitigação dos riscos", ISE, ID 1171</t>
  </si>
  <si>
    <t>Verificação de desmatamento e solicitação de autorizações para supressão de vegetação (sempre que apurado desmatamento recente) – órgãos ambientais estaduais OU municipais</t>
  </si>
  <si>
    <t>"Também deverá ser verificada a existência de (ii) ii) manifestação do órgão ambiental competente que autoriza a supressão de vegetação", Política Setorial – Agronegócio, p. 5/ Política Setorial – Florestas e Extração de Madeira, p. 5/ Política Setorial – Frigoríficos e Matadouros, p. 5/Política Setorial – Geração de Energia - Gás Natural, p. 5/ Política Setorial – Geração de Energia - Óleo, p. 5/ Política Setorial – Geração de Energia Renovável - Eólica, p. 5/ Política Setorial – Geração de Energia Renovável - Hidrelétrica, p. 4/ Política Setorial – Geração de Energia Renovável - Solar, p. 5/ Política Setorial – Siderurgia e Metalurgia, p. 4/ Política Setorial – Transmissão e Distribuição de Energia, p. 4/ Política Setorial – Transporte e Logística. p. 4</t>
  </si>
  <si>
    <t>"monitoramento para identificar antecipadamente possíveis novos desmatamentos e interseções com áreas protegidas e acompanhamento do status do Cadastro Ambiental Rural (CAR)", R.A., p. 88 (Sales &amp; Trading)</t>
  </si>
  <si>
    <t>Prática de infrações – órgãos ambientais federais</t>
  </si>
  <si>
    <t>"Também deverá ser verificada a existência de  (ii) autos de infração iniciados por órgãos ambientais federais, estadual e municipal", Política Setorial – Agronegócio, p. 5/ Política Setorial – Geração de Energia Renovável - Eólica, p. 5/ "custos com demandas judiciais e/ou administrativas", Política Setorial – Florestas e Extração de Madeira, p. 10</t>
  </si>
  <si>
    <t>Áreas embargadas pelo IBAMA ou ICMBio</t>
  </si>
  <si>
    <t>Relação de áreas embargadas pelo Instituto Brasileiro do Meio Ambiente e dos Recursos Naturais Renováveis (IBAMA), R.A., p. 59</t>
  </si>
  <si>
    <t>Limites de unidades de conservação (federais, estaduais e municipais)</t>
  </si>
  <si>
    <t>Anuência do ICMBio, Órgão Ambiental Estadual e Municipal Responsáveis pelas Unidades de Conservação, Política Setorial – Geração de Energia Renovável - Solar, p. 4/ Política Setorial – Transporte e Logística, p. 4/ Política Setorial – Agronegócio, p. 5/ Política Setorial – Florestas e Extração de Madeira, p. 8/ Política Setorial – Transmissão e Distribuição de Energia, p. 4/ Política Setorial – Frigoríficos e Matadouros, p. 5</t>
  </si>
  <si>
    <t>Limites de terras indígenas</t>
  </si>
  <si>
    <t>"Durante a diligência, devem ser verificadas eventuais interferências e/ou proximidades nestes territórios (TIs e quilombolas)", Política Setorial – Agronegócio, p. 12/Política Setorial – Frigoríficos e Matadouros, p. 9/ Política Setorial – Geração de Energia - Gás Natural, p. 4/ Política Setorial – Geração de Energia - Óleo, p. 4/ Política Setorial – Geração de Energia Renovável - Solar, p. 4/ Política Setorial – Mineração, p. 4/ Política Setorial – Transmissão e Distribuição de Energia, p. 4/Política Setorial – Transporte e Logística, p. 4</t>
  </si>
  <si>
    <t>Limites de territórios quilombolas</t>
  </si>
  <si>
    <t xml:space="preserve">"Durante a diligência, devem ser verificadas eventuais interferências e/ou proximidades nestes territórios (TIs e quilombolas)", Política Setorial – Agronegócio, p. 5/ Política Setorial – Florestas e Extração de Madeira, p. 10/  Política Setorial – Frigoríficos e Matadouros, p. 9/  Política Setorial – Geração de Energia - Gás Natural, p. 4/ Política Setorial – Geração de Energia - Óleo, p. 4/ Anuência prévia da Fundação Cultural Palmares (FCP) e do Instituto Nacional de Colonização e Reforma Agrária (INCRA), Política Setorial – Geração de Energia Renovável - Solar, p. 4/ Política Setorial – Transmissão e Distribuição de Energia, p. 4/ Política Setorial – Transporte e Logística, p. 4 </t>
  </si>
  <si>
    <t>IPHAN e órgãos estaduais e municipais de proteção do patrimônio cultural</t>
  </si>
  <si>
    <t>Anuência prévia do IPHAN, Política Setorial – Geração de Energia Renovável - Solar, p. 4/ Política Setorial – Transporte e Logística, p. 4</t>
  </si>
  <si>
    <t>Outros conflitos fundiários ou comunitários</t>
  </si>
  <si>
    <t>"É possível que a área em que seja implantado plantio florestal esteja localizada em área de conflito com moradores locais, comunidades tradicionais, indígenas, quilombolas, ribeirinhas ou com movimentos sociais que lutam pela reforma agrária, o que representa riscos operacionais (ex.: interrupção das atividades decorrentes das invasões), legais (custos com demandas judiciais e/ou administrativas) e de reputação. Nos casos de interferências direta ou indireta nestas áreas, podem ser orientadas consultas adicionais, considerando os termos da Convenção 169 da Organização Internacional do Trabalho, que trata da consulta livre, prévia e informada", Política Setorial – Florestas e Extração de Madeira, p. 10/ Política Setorial – Geração de Energia - Gás Natural, p. 4/ Política Setorial – Geração de Energia - Óleo, p. 4/Política Setorial – Mineração, p. 4</t>
  </si>
  <si>
    <t>Bases de dados do Ministério Público Federal</t>
  </si>
  <si>
    <t>"ESG KPI #4 Certificates from State and Federal Public Prosecutors that include socio-environmental procedures (labor, environmental, collective diffuse rights, etc.)", Relatório PRI, p. 95</t>
  </si>
  <si>
    <t>Bases de dados do Ministério Público Estadual</t>
  </si>
  <si>
    <t>ESG KPI #4 Certificates from State and Federal Public Prosecutors that include socio-environmental procedures (labor, environmental, collective diffuse rights, etc.), Relatório PRI, p. 95</t>
  </si>
  <si>
    <t>“Lista suja” do trabalho escravo</t>
  </si>
  <si>
    <t>verificação mensal cruzada com as informações da Lista de Trabalho Escravo do Ministério da Economia e → Cadastro de Empregadores que tenham submetido trabalhadores a condições análogas à escravidão, publicado pelo Ministério do Trabalho e Emprego (MTE), por ocasião da contratação da operação., R.A., p. 59/"Não operar com atividades que descumpram tratados internacionais ambientais ou contrapartes envolvidas em casos relacionados a trabalho escravo e infantil", R.A., p. 63</t>
  </si>
  <si>
    <t>Infrações em matéria de saúde e segurança do trabalho (inclusive trabalho infantil)</t>
  </si>
  <si>
    <t>Bases de dados do Ministério Público em matéria trabalhista</t>
  </si>
  <si>
    <t>Bases de dados do Judiciário em matéria trabalhista</t>
  </si>
  <si>
    <t>Processos judiciais, de cunho trabalhista ou criminal, relacionados a temas como trabalho escravo, trabalho infantil, crime ambiental, em todos os tribunais e instâncias, R.A., p. 59</t>
  </si>
  <si>
    <t>Percentual de acidentes do trabalho à luz da média do setor econômico</t>
  </si>
  <si>
    <t>Percentual de doenças ocupacionais à luz da média do setor econômico</t>
  </si>
  <si>
    <t>Bases de dados do Poder Judiciário Federal</t>
  </si>
  <si>
    <t xml:space="preserve"> Processos judiciais, de cunho trabalhista ou criminal, relacionados a temas como trabalho escravo, trabalho infantil, crime ambiental, em todos os tribunais e instâncias, R.A., p. 59</t>
  </si>
  <si>
    <t>Bases de dados do Poder Judiciário Estadual</t>
  </si>
  <si>
    <t>Dados da própria empresa relativos à matriz energética</t>
  </si>
  <si>
    <t>"O time ESG verificará se a companhia possui matriz de materialidade e elabora inventário de gases de efeito estufa, se compensa suas emissões e de que forma é realizada a gestão dos riscos ligados às mudanças climáticas", Política Setorial – Fumo, p. 4, Política Setorial – Geração de Energia - Carvão, p. 6/ "O time ESG avaliará quais medidas a empresa vem adotando para contabilizar as emissões de gases de efeito estufa, além das ações ligadas a compromissos de descarbonização, bem como aos critérios de transição (ex.: conversão das usinas, transição do portfólio para energias renováveis)", Política Setorial – Geração de Energia - Gás Natural, p. 5/ Política Setorial – Geração de Energia - Óleo, p. 5/ Política Setorial – Mineração, p. 7/ Política Setorial – Petróleo e Gás, p. 5/ Política Setorial – Siderurgia e Metalurgia, p. 4</t>
  </si>
  <si>
    <t>Dados da própria empresa relativos à eficiência energética</t>
  </si>
  <si>
    <t xml:space="preserve"> "Neste sentido, mitigantes incluem sistemas eficientes (como geração a ciclo combinado), monitoramento de vazamentos e transição do portfólio para energias renováveis", Política Setorial – Geração de Energia - Gás Natural, p. 6/ Política Setorial – Geração de Energia - Óleo, p. 6/ Política Setorial – Mineração, p. 7/ Política Setorial – Petróleo e Gás, p. 8</t>
  </si>
  <si>
    <t>Dados da própria empresa relativos à eficiência hídrica</t>
  </si>
  <si>
    <t>"Durante a diligência socioambiental, o time verificará se a planta industrial está localizada em área de escassez hídrica, assim como se companhia realizou estudo para identificar a vulnerabilidade hídrica do local", Política Setorial – Bebidas, p. 4/ Política Setorial – Florestas e Extração de Madeira, p. 6/ Política Setorial – Papel e Celulose, p. 5/ Política Setorial – Petróleo e Gás, p. 7</t>
  </si>
  <si>
    <t>Dados da própria empresa relativos à gestão de resíduos e efluentes</t>
  </si>
  <si>
    <t>"A diligência socioambiental poderá avaliar os seguintes aspectos • Práticas de manejo responsável em todas as etapas da vida de um animal, conforme aplicável (nascimento, criação, transporte, abate); • Existência de instalações apropriadas para garantir a proteção e possibilitar o descanso; • Fornecimento de uma dieta satisfatória, apropriada e segura; • Adoção de práticas de manejo e transporte que visam reduzir o estresse e prevenir contusões; • Manutenção de um ambiente de criação em condições higiênicas", Política Setorial – Frigoríficos e Matadouros, p. 7/ "O time socioambiental deverá verificar se a contraparte realiza o tratamento e a disposição adequada de seus efluentes e resíduos, com a adoção de monitoramento contínuo (dos efluentes e do corpo receptor) aos limites impostos pela legislação", Política Setorial – Geração de Energia - Óleo, p. 6/ Política Setorial – Geração de Energia Renovável - Eólica, p. 7/ Política Setorial – Geração de Energia Renovável - Solar, p. 6/ Política Setorial – Transporte e Logística, p. 9</t>
  </si>
  <si>
    <t>Dados da própria empresa relativos ao uso de matéria-prima e insumos</t>
  </si>
  <si>
    <t>Dados da própria empresa relativos a riscos ambientais na cadeia de produção/valor</t>
  </si>
  <si>
    <t>"Durante a análise de risco socioambiental de atividades desse setor, o time ESG verificará se a contraparte possui procedimentos de contratação de fornecedores que levem em consideração não só regularidade da empresa candidata com a legislação socioambiental aplicável, mas também procedimentos de monitoramento de aspectos socioambientais deste candidato e de sua cadeia de fornecedores diretos e indiretos", Política Setorial – Agronegócio, p. 4, Política Setorial – Construção Civil, p. 8/ "Determinação de que os clientes matadouros e frigoríficos bovinos na Amazônia Legal e no Maranhão implementemum sistema de Rastreabilidade e Monitoramento que permitademonstrar, até dezembro de 2025, a não aquisição de gado associado ao Desmatamento Ilegal de Fornecedores Diretos e Indiretos", Política Setorial – Frigoríficos e Matadouros, p. 5/Política Setorial – Fumo, p. 5/Política Setorial – Geração de Energia - Gás Natural, p. 4/ Política Setorial – Geração de Energia Renovável - Hidrelétrica, p. 7/ Política Setorial – Mineração, p. 9/ Política Setorial – Papel e Celulose, p. 4/ Política Setorial – Petróleo e Gás, p. 7/ p. 8/ Política Setorial – Siderurgia e Metalurgia, p. 8/ Política Setorial – Transmissão e Distribuição de Energia, p. 8/ Política Setorial – Transporte e Logística, p. 7</t>
  </si>
  <si>
    <t>Dados da própria empresa relativos a riscos sociais na cadeia de produção/valor</t>
  </si>
  <si>
    <t>"Durante a análise de risco socioambiental de atividades desse setor, o time ESG verificará se a contraparte possui procedimentos de contratação de fornecedores que levem em consideração não só regularidade da empresa candidata com a legislação socioambiental aplicável, mas também procedimentos de monitoramento de aspectos socioambientais deste candidato e de sua cadeia de fornecedores diretos e indiretos", Política Setorial – Agronegócio, p. 4, Política Setorial – Construção Civil, p. 8/ Política Setorial – Fumo, p. 5/ Política Setorial – Geração de Energia Renovável - Hidrelétrica, p. 7/ Política Setorial – Mineração, p. 9/ Política Setorial – Papel e Celulose, p. 4/ Política Setorial – Petróleo e Gás, p. 9/ Política Setorial – Química e Petroquímica, p. 8/ Política Setorial – Siderurgia e Metalurgia, p. 8/ Política Setorial – Transmissão e Distribuição de Energia, p. 8/ Política Setorial – Transporte e Logística, p. 7</t>
  </si>
  <si>
    <t>Certificações ambientais</t>
  </si>
  <si>
    <t xml:space="preserve"> Política Setorial – Agronegócio, p. 7/ "Constitui-se como uma boa prática o consumo de madeira plantada (e não nativa) e certificada (ex.: FSC – Forest Stewarship Council e Sistema de Certificação Florestal Brasileiro – CERFLOR)" e "Obtenção de certificação para edificações que podem contemplar redução do consumo de água e/ou energia (ex.: Leadership in Energy and Environment – LEED, PROCEL Edifica Eficiência Energética nas Construções)", Política Setorial – Construção Civil, p. 4/ Política Setorial – Florestas e Extração de Madeira, p. 5/ Política Setorial – Papel e Celulose, p. 4</t>
  </si>
  <si>
    <t>Certificações sociais</t>
  </si>
  <si>
    <t>PROCONs ou bases de dados do Ministério da Justiça em matéria de consumo (para empresas que operam no varejo)</t>
  </si>
  <si>
    <t>Bases de dados do CADE (concorrência)</t>
  </si>
  <si>
    <t>Entes encarregados de zelar pela sanidade animal ou vegetal (para setores relevantes)</t>
  </si>
  <si>
    <t xml:space="preserve"> "o time ESG avaliará a aplicabilidade da Lei Federal 13.123/2015 e seu decreto regulamentador, que trata de acesso ao patrimônio genético, proteção e acesso ao conhecimento patrimonial associado, e repartição de benefícios para conservação e uso sustentável da biodiversidade",Política Setorial – Bebidas, p. 4. Obs: compreende-se que usam o SisGen/ "Na análise de risco socioambiental deste tipo de projeto serão solicitadas as evidências do Certificado de Qualidade de Biossegurança e regularidade quanto ao uso de clones", Política Setorial – Agronegócio, p. 7/ Política Setorial – Florestas e Extração de Madeira, p. 7</t>
  </si>
  <si>
    <t>Vigilância sanitária (para setores relevantes)</t>
  </si>
  <si>
    <t>Bases de dados da Controladoria-Geral da União, Tribunais de Contas e afins sobre corrupção</t>
  </si>
  <si>
    <t>Imprensa</t>
  </si>
  <si>
    <t>Todas as transações estão sujeitas ao processo de Conheça Seu Cliente (Know Your Client – KYC), o qual inclui fontes ESG, mídia, R.A., p. 59</t>
  </si>
  <si>
    <t>Mídias online em geral</t>
  </si>
  <si>
    <t>Pesquisas de buscas automatizadas, por meio da combinação de palavras relacionadas com o nome das contrapartes envolvidas com “pornografia”, “prostituição”, “trabalho infantil” e “trabalho escravo”, R.A., p. 59</t>
  </si>
  <si>
    <t>Organizações da sociedade civil relevantes</t>
  </si>
  <si>
    <t>Mecanismo de recebimento de queixas</t>
  </si>
  <si>
    <t>Inspeções no local</t>
  </si>
  <si>
    <t>"Dependendo do nível de riscos e impactos causados pelo projeto, a área ESG realizará visitas aos locais do projeto, que podem incluir reuniões com os funcionários do proponente e com as comunidades locais", R.A., p. 39/ "Os projetos classificados como A (alto risco) e B (médio risco) podem ser submetidos a acompanhamento periódico, a ser realizado pela área ESG ou em conjunto com um consultor socioambiental independente", R.A., p. 61/ Política Setorial – Papel e Celulose, p. 4</t>
  </si>
  <si>
    <t>Contratação de auditoria socioambiental</t>
  </si>
  <si>
    <t>TOTAL PONDERADO DA COLUNA</t>
  </si>
  <si>
    <t>Máximo de 20</t>
  </si>
  <si>
    <t>UNIVERSO DE OPERAÇÕES OU EMPRESAS</t>
  </si>
  <si>
    <t>FREQUÊNCIA</t>
  </si>
  <si>
    <t>Todos os setores econômicos sujeitos a licenciamento ambiental</t>
  </si>
  <si>
    <t>Setores econômicos com risco médio ou alto</t>
  </si>
  <si>
    <t xml:space="preserve">Apenas operações ou clientes/investimentos acima de um certo patamar financeiro  </t>
  </si>
  <si>
    <t>Semestral ou menor</t>
  </si>
  <si>
    <t xml:space="preserve">"The Internal Controls Committee met bimonthly to discuss and report main risks and mitigation plans of all represented areas. Also, controls and KPIs are discussed and approved", CDP, C1.1a" </t>
  </si>
  <si>
    <t>"Além disso, realizamos um monitoramento diário da mídia negativa, o qual consiste na identificação de notícias relevantes que mencionam contrapartes classificadas como alto risco, bem como investidas e entidades vinculadas ao BTG Pactual AS", R.A., p. 85/ "Acompanhamento dos indicadores ASG Sim Trimestral", Formulário Metodologia ASG, p. 6</t>
  </si>
  <si>
    <t>Anual</t>
  </si>
  <si>
    <t>Prestamos serviços de consultoria de investimentos e planejamento financeiro e oferecemos produtos de investimento para indivíduos de alto patrimônio e varejo de alta renda, localizados principalmente na América Latina – com destaque para Brasil, Chile, Peru, Colômbia, México e Argentina, R.A., p. 97/ "Operações de outras áreas de negócio que demandem monitoramento também passam por esse processo, além dos procedimentos KYC e das ações de due diligence socioambiental. A frequência e o prazo dos monitoramentos variam caso a caso, a depender das particularidades e cronogramas de cada projeto", R.A., p. 62. "TIG conducts a formal annual review of all assets in its client portfolios to assess financial and environmental risks to the assets", CDP, C-FS2.2c</t>
  </si>
  <si>
    <t>Bienal</t>
  </si>
  <si>
    <t>Apenas quando tem conhecimento de fato novo relevante ou quando se refere a único ou poucos temas</t>
  </si>
  <si>
    <t>Faz parte da rotina interna o monitoramento quinzenal da divulgação do MTE de empregadores que tenham submetido trabalhadores a condições análogas à escravidão", R.A., 65/ "verificação mensal cruzada com as informações da Lista de Trabalho Escravo do Ministério da Economia", R.A., p. 85</t>
  </si>
  <si>
    <t>Não adota</t>
  </si>
  <si>
    <t>Total</t>
  </si>
  <si>
    <t>Máximo de 10</t>
  </si>
  <si>
    <t>"A companhia realiza o acompanhamento de seus indicadores de sustentabilidade: Sistematicamente, e independentemente de demandas específicas, com a mesma frequência das informações financeiras, identificando e priorizando a gestão de um conjunto de indicadores-chave", ISE, ID 263, alíneas de "a" a "c"</t>
  </si>
  <si>
    <t>"Com relação aos indicadores de sustentabilidade, a companhia: a) Utiliza os resultados para apoiar a tomada de decisão no processo de planejamento estratégico b) Acompanha o histórico e a evolução de resultados por meio de sistema de gestão único que integra os indicadores de sustentabilidade aos sistemas de gestão de suas operações c) Utiliza os resultados para prestar contas de seu desempenho em temas relevantes a partes interessadas", ISE, ID 272, alíneas de "a" a "c"</t>
  </si>
  <si>
    <t>Indique as práticas adotadas pela companhia visando a incorporação de aspectos socioambientais à sua gestão de riscos corporativos: a) Sistema de gestão social e ambiental b) Gestão de riscos sociais e ambientais na cadeia de fornecedores c) Monitoramento de alterações na regulação social e ambiental d) Política de relacionamento com stakeholders e) Mecanismos de recebimento de reclamações f) Metodologia de quantificação e valoração dos riscos sociais e ambientais g) Programas de treinamento sobre gestão de riscos h) Programa de monitoramento de riscos i) Relatórios internos sobre riscos sociais e ambientais j) Relatórios externos sobre riscos sociais e ambientais k) Auditorias para avaliar a implementação da política de gestão de riscos, ISE, ID 484</t>
  </si>
  <si>
    <t>GRAU DE RELEVÂNCIA</t>
  </si>
  <si>
    <t>Negativa de investimento ou realização de desinvestimento em razão de riscos socioambientais (percentual nos últimos 2 anos)</t>
  </si>
  <si>
    <t>Baixo - 0 ou 1 ponto</t>
  </si>
  <si>
    <t>Médio - 2 ou 3 pontos</t>
  </si>
  <si>
    <t>Alto - 4 ou 5 pontos</t>
  </si>
  <si>
    <t>0 a 5%</t>
  </si>
  <si>
    <t>5 a 10%</t>
  </si>
  <si>
    <t>Maior que 10%</t>
  </si>
  <si>
    <t>Máximo de 5</t>
  </si>
  <si>
    <t>Não foram encontradas informações sobre percentuais</t>
  </si>
  <si>
    <t>"Indique de que maneira a instituição incorpora riscos à biodiversidade e à valoração de serviços ecossistêmicos em suas operações de crédito/investimento e/ou subscrição de riscos: Incorporação em sua análise e tomada de decisão de crédito/investimento/subscrição de risco", ISE, ID 1209, alínea "b"</t>
  </si>
  <si>
    <t>"Mapeia os riscos físicos e incorpora estes resultados em seu processo de tomada de decisão", ISE, ID 1191, alínea "b"</t>
  </si>
  <si>
    <t xml:space="preserve">“During the decision-making process, investment committees may be responsible for analyzing assets, economic conditions, fund positions, and defining or adjusting investment strategies. The ESG &amp; Impact Investing team may hold a seat with veto power over certain operations within these committees”, PRI, p. 65 </t>
  </si>
  <si>
    <t>AÇÃO ADOTADA</t>
  </si>
  <si>
    <t>Todos os setores econômicos sujeitos a licenciamento ambiental - até 10 pontos</t>
  </si>
  <si>
    <t>Apenas setores econômicos com maior risco socioambiental  - até 8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</si>
  <si>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</si>
  <si>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</si>
  <si>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</si>
  <si>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"Com relação ao inventário de emissões de gases de efeito de estufa (GEE) para os projetos financiados e/ou carteira de crédito/ investimento ou seguros, a instituição: a) Financiamentos/seguros - Todas as operações de project finance para valores acima de US$ 10 milhões (Princípios do Equador)  - A instituição leva em conta o inventário em seu processo de decisão de negócios (exemplo: se incorpora na precificação de operações, se calcula impacto das emissões nas carteiras, se incorpora precificação de carbono no rating do seu portfólio e se realiza testes de stress)", ISE, ID 1229,  alínea "b"</t>
  </si>
  <si>
    <t>Plano de ação ou outro compromisso c/ prazos e metas claros para operações da própria empresa investida</t>
  </si>
  <si>
    <t>"If the counterparty is not able to adequately manage the social risks associated with its activities, the ESG area may recommend an action plan to be implemented by the counterparty in order to mitigate these risks – in some cases, this includes hiring an independent engineer or socioenvironmental consultant to monitor the activities and adherence to the action plan, through regular reports on the environmental conditions and climate risks related to the operation. The approval of the operation depends on the commitment of the counterparty to execute this plan, which will be included in the operation's contracts and monitored. For these specific cases, in addition to the standard ESG clauses, we include clauses that require adherence to the plan and early termination of the contract in case of noncompliance", PRI, p. 98.                                                    "Clients in intensive sectors with the capacity to mitigate greenhouse gas emissions are advised to follow a customized action plan to reduce emissions and enhance climate resilience, including portfolio diversification and/or investments in research and development (R&amp;D), a climate transition plan, and engagement with clients and suppliers. Additionally, we have 19 sectoral policies encompassing social, environmental, and climate-related principles, guidelines, and best practices that should be incorporated into all of the bank's activities and guide decision-making in all of our relationships", PRI, p. 61.   "BTG Pactual monitors the evolution of the action plan and the emissions of its portfolio. We do not have exclusion policies for climate-related issues, as we believe that a climate strategy focused on engagement rather than exclusion is more effective, providing new opportunities for clients in critical industries. By providing close support to these clients from the moment of their diagnosis, with a technically specialized team, we negotiate favorable contract conditions and accompany them on their decarbonization journey, offering solutions that meet their needs. By doing so, we are enhancing the efficiency of these sectors, aiding in the reduction of their emissions and transitioning to a long-term", PRI, p. 45.</t>
  </si>
  <si>
    <t>Plano de ação ou outro compromisso c/ prazos e metas claros para cadeia de valor da empresa investida</t>
  </si>
  <si>
    <t>Transparência quanto ao voto em matérias ASG (presença + teor do voto)</t>
  </si>
  <si>
    <t>Proposições em matéria ASG em Assembleias-gerais</t>
  </si>
  <si>
    <t>Engajamento individual (Diretoria, Conselho de Administração, Depto. de Sustentabilidade)</t>
  </si>
  <si>
    <t>Finally, together with the business team, we point out the main points of the assessment and suggest possible mitigants for any impacts found. Our process for emission intensive assets consists in a periodical engagement approach (at least 6 months), during which we analyse the company’s assets for performance improvement opportunities, climate related KPIs, such as GHG emissions and climate targets, and ask the respective teams about alternatives and transition plans, CDP, C2.2</t>
  </si>
  <si>
    <t>Engajamento coletivo com outros investidores</t>
  </si>
  <si>
    <t>"Princípio da Transparência – O BTG Pactual garantirá o acesso às informações referentes ao
exercício do direito de voto de maneira a permitir a ciência dos cotistas e a verificação da atuação
do BTG Pactual na qualidade de gestor",  Política de Exercício de Direito de Voto, p. 4. Não aborda matéria ASG</t>
  </si>
  <si>
    <t>Existência de indicadores específicos para mensuração de impacto (indicando-se quais são)</t>
  </si>
  <si>
    <t>Percentual no portfólio de investimentos</t>
  </si>
  <si>
    <t>Educação e/ou empregabilidade para população de baixa renda</t>
  </si>
  <si>
    <t>"Alguns setores de destaque e que também consideramos no nosso portfólio do fundo, incluem: Educação Acessível: promoção de oportunidades e o desenvolvimento profissional e pessoal. Investimento em ensino de qualidade a preços acessíveis e apoio a plataformas educacionais e programas de capacitação profissional", Relatório Anual de Impacto, p. 3/ CDP, C-FS3.7a/</t>
  </si>
  <si>
    <t xml:space="preserve">Adaptação a riscos climáticos físicos </t>
  </si>
  <si>
    <t>"Manager JSS Sustainable Equity Global Thematic Fundo multimercado que investe em fundo no exterior que possui foco de investimento em empresas com crescimento de qualidade que lucram com as tendências transformacionais de acordo com os temas: consumo em evolução, mudanças climáticas, digitalização, automação e envelhecimento", R.A., p. 28/ "For TIG, active property management is the first line of defense against climaterelated risks. Property managers and portfolio managers work closely to track any potential for significant occurrences of fire, storms, and insect/disease outbreaks", CDP, C-FS2.2b/  Renewable Energy, Electricity Networks, Energy Efficiency, Sustainable Water and Wastewater Management, todos eles com indicadores claros e descritos no Sustainable Financing Framework</t>
  </si>
  <si>
    <t xml:space="preserve">Produção, geração ou distribuição de energia elétrica de baixo carbono (exclui grandes hidrelétricas) </t>
  </si>
  <si>
    <t>Renewable energy, CDP, C-FS3.7a/ Financiamento Solar, R.A., p. 84 - 0,9%, Transmissão de energia, R.A., p. 81/ Além de critérios de elegibilidade, tem os indicadores: "Renewable Energy: Installed capacity in MW • Annual renewable energy generation in MWh • Annual GHG emissions reduced/avoided in tons of CO2 equivalent", Sustainable Financing Framework, p. 36/ Além de critérios de elegibilidade, tem os indicadores: "Electricity Networks: Renewable capacity connected to the grid (in GW and relative share of total capacity in %) • Annual output (GWh/y, split in renewable and conventional electricity in %) • Avoided emissions p.a. (kt CO2e/y)", Sustainable Financing Framework, p. 36</t>
  </si>
  <si>
    <t>Eficiência energética</t>
  </si>
  <si>
    <t>Além de critérios de elegibilidade, tem os indicadores: "Energy Efficiency: Annual GHG emissions reduced/avoided in tons of CO2 equivalent • Smart grid components installed (smart meters, smart stations, customers served, etc.) • Efficiency improvements in transmission and distribution (%) ", Sustainable Financing Framework, p. 36</t>
  </si>
  <si>
    <t>Produção de combustíveis de baixo carbono /aquisição de veículos de baixo carbono</t>
  </si>
  <si>
    <t>Clean Transportation, com métricas e indicadores,   Sustainable Finance Framework, p. 24/ Transporte,  R.A., p. 81/ Além de critérios de elegibilidade, tem os indicadores: "Clean Transportation: Annual GHG emissions reduced/avoided in tons of CO2 equivalent • Number of vehicles/ beneficiaries supported", Sustainable Financing Framework, p. 36</t>
  </si>
  <si>
    <t>Infraestrutura de mobilidade urbana ativa</t>
  </si>
  <si>
    <t>Biodiversidade terrestre (mitigação de riscos)</t>
  </si>
  <si>
    <t>"The last investee is in the açaí/healthy food sector, Oakberry, with the main impact on its supply chain, working with a vulnerable population in the Amazon responsible for a sustainable agriculture", Sustainable Finance Framework, p. 9/ Com métricas e indicadores "Investments in Biodiversity Conservation a n d /o r Restoration as the Primary Objective",   Sustainable Finance Framework, p. 28/ Além de critérios de elegibilidade, tem os indicadores: "Environmentally Sustainable Management of Living Natural Resources and Land Use: lanted, cultivated, or reforested area • Annual GHG emissions reduced/ avoided in tons of CO2 equivalent • Carbon sequestration in tons of CO2 equivalent", Sustainable Financing Framework, p. 37</t>
  </si>
  <si>
    <t>Biodiversidade terrestre (restauração)</t>
  </si>
  <si>
    <t>Reforestation Strategy is an initiative by TIG, PRI, p. 5/ "Alguns setores de destaque e que também consideramos no nosso portfólio do fundo, incluem: Agricultura Sustentável: práticas agrícolas que visam a otimização do uso dos recursos naturais", Relatório Anual
de Impacto, p. 3/ Com métricas e indicadores "Investments in Biodiversity Conservation and-or Restoration as the Primary Objective",   Sustainable Finance Framework, p. 28/ Além de critérios de elegibilidade, tem os indicadores: "Environmentally Sustainable Management of Living Natural Resources and Land Use: lanted, cultivated, or reforested area • Annual GHG emissions reduced/ avoided in tons of CO2 equivalent • Carbon sequestration in tons of CO2 equivalent", Sustainable Financing Framework, p. 37</t>
  </si>
  <si>
    <t>Preservação da biodiversidade e/ou mitigação de riscos de poluição de água doce</t>
  </si>
  <si>
    <t xml:space="preserve"> Sustainable Water &amp; Wastewater Management, 36%, Sustainable Deposits Program Report, p. 3/ Além de critérios de elegibilidade, tem os indicadores: "Resource Efficiency, Pollution Prevention and Control: Waste prevention, minimized, reused, or recycled. • Waste collected and treated or disposed • Annual GHG emissions reduced/avoided from waste and wastewater treatment • Annual volume of wastewater treated or reused • Increased GHG emission efficiency", Sustainable Financing Framework, p. 37/ Sustainable Water and Wastewater Management</t>
  </si>
  <si>
    <t>Descontaminação de água doce</t>
  </si>
  <si>
    <t>Eficiência hídrica</t>
  </si>
  <si>
    <t>Preservação da biodiversidade e/ou mitigação de riscos de poluição marítima</t>
  </si>
  <si>
    <t>Restauração de ecossistemas marinhos</t>
  </si>
  <si>
    <t>Mitigação de riscos de poluição do solo ou uso eficiente do solo para fins agrícolas</t>
  </si>
  <si>
    <t>Descontaminação do solo</t>
  </si>
  <si>
    <t>Mitigação de riscos de poluição atmosférica</t>
  </si>
  <si>
    <t>Uso eficiente de matéria-prima</t>
  </si>
  <si>
    <t>Gestão adequada de resíduos sólidos (prevenção de poluição)</t>
  </si>
  <si>
    <t>"Alguns setores de destaque e que também consideramos no nosso portfólio do fundo, incluem: Tecnologia Limpa: promoção de soluções inovadoras para desafios ambientais, como a redução da poluição, economia circular, alternativas ao plástico, a gestão eficiente de recursos e a mitigação das mudanças climáticas", Relatório Anual de Impacto, p. 3/ Além de critérios de elegibilidade, tem os indicadores: "Resource Efficiency, Pollution Prevention and Control: Waste prevention, minimized, reused, or recycled. • Waste collected and treated or disposed • Annual GHG emissions reduced/avoided from waste and wastewater treatment • Annual volume of wastewater treated or reused • Increased GHG emission efficiency", Sustainable Financing Framework, p. 37</t>
  </si>
  <si>
    <t>Gestão eficiente de resíduos sólidos (economia circular)</t>
  </si>
  <si>
    <t>" Além de critérios de elegibilidade, tem os indicadores: "Resource Efficiency, Pollution Prevention and Control: Waste prevention, minimized, reused, or recycled. • Waste collected and treated or disposed • Annual GHG emissions reduced/avoided from waste and wastewater treatment • Annual volume of wastewater treated or reused • Increased GHG emission efficiency", Sustainable Financing Framework, p. 37</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</si>
  <si>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</si>
  <si>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</si>
  <si>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</si>
  <si>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</si>
  <si>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 xml:space="preserve">Mitigação de riscos ou criação de oportunidades para  comunidades tradicionais </t>
  </si>
  <si>
    <t>"The last investee is in the açaí/healthy food sector, Oakberry, with the main impact on its supply chain, working with a vulnerable population in the Amazon responsible for a sustainable agriculture", Sustainable Financing Framework, p. 9/ "Micro Enterprises Financing and Microfinance: At least 51% of the shares or other ownership interests in the enterprise are held directly by minorities (indigenous/afro communities)", Sustainable Financing Framework, p. 30/ "Socioeconomic Advancement and Empowerment: Economically vulnerable population as defined by either income45, gender minorities, marginalized communities (black and indigenous people)", Sustainable Financing Framework, p. 31/ Sustainable supply chain</t>
  </si>
  <si>
    <t>Saúde e segurança de comunidades de baixa renda</t>
  </si>
  <si>
    <t>FIP (Private Equity Impact Investment Fund), PRI, p. 58/ "Manager JSS Sustainable Equity Future Health USD Fundo multimercado que investe em fundo no exterior que possui foco de investimento em tendências na área do investimento no setor de saúde, em biotecnologia, farmacêuticas, tecnologias médicas e hospitalar", R.A., p. 28/ "Alguns setores de destaque e que também consideramos no nosso portfólio do fundo, incluem: Saúde e Bem-Estar: melhoria da qualidade de vida da população e do acesso a serviços de saúde", Relatório Anual de Impacto, p. 3</t>
  </si>
  <si>
    <t>Saúde e segurança do consumidor</t>
  </si>
  <si>
    <t>Desenvolvimento local (inclui turismo sustentável)/ apoio a MPMEs</t>
  </si>
  <si>
    <t>"Agroindustrial Production Chains Investment Fund (Fiagro), structured by BTG Pactual, BNDES, and Kepler Weber, has a total capital of R$ 300 million to be paid in over the next two years. The objective of this thematic Fiagro is to provide credit to Kepler Weber's customers, focusing on small and medium-sized producers", PRI, p. 5/ "Later that year, we also joined the Amazon Finance Network, an alliance launched by IDB Invest and IFC during the United Nations Climate Change Conference (COP28) that brings together financial institutions with the aim of increasing investment flows, mobilizing capital, promoting financial inclusion, sharing knowledge on innovative financial solutions, and generating synergies with the public sector. The initiative aims to generate positive impacts across the Amazon region", Sustainable Financing Framework, p. 15/ Com métricas e indicadores "Investments in Biodiversity Conservation and-or Restoration as the Primary Objective",   Sustainable Finance Framework, p. 28/ "affordable basic infrastructure and financing for small and medium-sized enterprises, the latter with revenues up to R$ 300 million and that are located in the North and Northeast states in Brazil and/or with at least 51% of the company's share capital held by women", CDP, C2.2/ Climate Bonds Taxonomy, CDP, C-FS4.5a/ Além de critérios de elegibilidade, tem os indicadores: "Micro, Small and Medium Enterprise (MSME) Financing and Microfinance: Number/volume of loans provided to target groups • Average loan size provided to target groups • Number of new businesses created • Number of enterprises reached that are run by women • Number of enterprises reached that are run by black and/or indigenous people", Sustainable Financing Framework, p. 37</t>
  </si>
  <si>
    <t>Promoção da equidade de gênero</t>
  </si>
  <si>
    <t>"ETF ELAS11 Um índice que reúne ações de companhias com maior participação de mulheres em comitês, diretorias, conselhos de administração e fiscais, além de atenderem a critérios observados pelo índice de liquidez e valor de mercado", R.A., p. 28/  "affordable basic infrastructure and financing for small and medium-sized enterprises, the latter with revenues up to R$ 300 million and that are located in the North and Northeast states in Brazil and/or with at least 51% of the company's share capital held by women", CDP, C2.2/ Climate Bonds Taxonomy, CDP, C-FS4.5a/ Além de critérios de elegibilidade, tem os indicadores: "Socioeconomic Advancement and Empowerment: Number of loans provided to each target group • Average loan size provided to each target group • Number of loans provided to individuals in vulnerable communities", Sustainable Financing Framework, p. 38/ Sustainable supply chain</t>
  </si>
  <si>
    <t>Promoção da equidade étnica</t>
  </si>
  <si>
    <t>Infraestrutura para integração de pessoas com deficiência</t>
  </si>
  <si>
    <t>Proteção do patrimônio cultural</t>
  </si>
  <si>
    <t>Habitação para população de baixa renda</t>
  </si>
  <si>
    <t>"sustainable buildings", CDP, C2.2/ Climate Bonds Taxonomy, CDP, C-FS4.5a/ Além de critérios de elegibilidade, tem os indicadores: "Affordable Housing: Number of people given access to clean drinking water • Number of people given access to improved sanitation facilities • Number of water infrastructure projects built/ upgraded", Sustainable Financing Framework, p. 37</t>
  </si>
  <si>
    <t>Água e esgoto para comunidades periféricas</t>
  </si>
  <si>
    <t>Água e Saneamento, R.A., p. 81/ CDP, C2.2/ Climate Bonds Taxonomy, CDP, C-FS4.5a/ Indicadores claros: "Sustainable Water and Wastewater Management: • Estimated water savings (gallons per year) • Annual gross amount of wastewater treated, reused, or avoided pre- and post-project in m3/ and PE/a, and as a % • Annual water savings: gross water use before and after the project in m3/a, reduction in water use in % • Number of people provided with water and wastewater infrastructure", Sustainable Financing Framework, p. 36</t>
  </si>
  <si>
    <t>Coleta de lixo para comunidades periféricas</t>
  </si>
  <si>
    <t>": (1) Qual, (2) Quanto, (3) Quem, (4) Adicionalidade e Contribuição e (5) Riscos
associados ao impacto negativo, sendo a nota 1 a de menor impacto e nota 5 a de maior. Para serem elegíveis ao Fundo, as empresas precisam passar por uma análise qualitativa e obter uma nota inicial mínima de 2,5, e anualmente fazemos uma reavaliação dessa nota, monitorando sua evolução", Formulário Ambima , p. 3</t>
  </si>
  <si>
    <t>"we have the BTG Pactual Investimentos de Impacto FIP (Private Equity Impact Investment Fund), which raised over R$ 542 million in 2021 and, in 2022, completed its third investment: the acquisition of a stake in Bioelements, a company specialized in bioplastics that offers a sustainable alternative to traditional plastic", PRI, p. 5</t>
  </si>
  <si>
    <t>"Also in 2022, we finalized the structuring of an Investment Fund in Agroindustrial Productive Chains (Fiagro) through an operation with Kepler Weber, the Brazilian leader in the production of grain storage systems, and the BNDES. With total capital of R$ 300 million, the objective of this thematic Fiagro is to help solve the grain storage deficit in Brazil (around 30%) by providing means for investments in storage systems through the provision of credit to Kepler Weber's customers. The program's goal is to finance at least 25 small and medium-sized rural producers", PRI, p. 5</t>
  </si>
  <si>
    <t>"Yes, we market products and/or funds as ESG and/or sustainable Provide the percentage of AUM that your ESG and/or sustainability-marketed products or funds represent: 0.7%", PRI, p. 23</t>
  </si>
  <si>
    <t>"we have the Reforestation Strategy that is a Timberland Investment Group (TIG) initiative launched in late 2021 to invest in degraded land in Brazil, Uruguay, and Chile, where two types of activities will be implemented", PRI, p. 5</t>
  </si>
  <si>
    <t>"Indique os critérios e/ou estratégias de investimento utilizados pela instituição em sua política de avaliação de investimentos com critérios socioambientais e sua abrangência com relação às classes de ativos oferecidas: a) Ações - Integração ESG
b) Renda Fixa - Integração ESG c) Imobiliário - Integração ESG d) Direitos creditórios - Integração ESG e) Participações - Integração ESG f) Outros - Integração ESG", ISE, ID 1280, alíneas de "a" a "f"</t>
  </si>
  <si>
    <t>"Manager Sustainable Equity Tech Disruptors Fundo multimercado que investe em fundo no exterior que possui foco de investimento em inovações tecnológicas disruptivas", R.A., p. 28</t>
  </si>
  <si>
    <t>"BTG Pactual asset management portfolio is divided into 7 different strategies (i) Credit (ii) Equity (iii) Interest &amp; Currency (iv) timberland (v) Infrastructure (vi) Real Estate (vii) Private Equity", CDP, C-FS2.2b</t>
  </si>
  <si>
    <t>Percentual no portfólio</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</si>
  <si>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</si>
  <si>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</si>
  <si>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</si>
  <si>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</si>
  <si>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</si>
  <si>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</si>
  <si>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</si>
  <si>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</si>
  <si>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Máximo de 8</t>
  </si>
  <si>
    <t>"Mapeia a exposição das carteiras a riscos físicos em diferentes setores e localidades", ISE, ID 1191, alínea "b"</t>
  </si>
  <si>
    <t>"Indique o percentual dos investimentos (em relação ao total da carteira de investimentos da instituição) concedidos a empresas que produzem ou comercializam combustíveis fósseis e/ou seus derivados, cuja queima contribui para o agravamento da mudança do clima: a) Maior que 5%, a) Resolução 4.883/2020 – Não", ISE, ID 1118</t>
  </si>
  <si>
    <t xml:space="preserve">Listed equity 16% </t>
  </si>
  <si>
    <t xml:space="preserve">Fixed income 22% </t>
  </si>
  <si>
    <t xml:space="preserve">Private equity 7% </t>
  </si>
  <si>
    <t xml:space="preserve">Real estate 10% </t>
  </si>
  <si>
    <t>Não foram encontradas informações</t>
  </si>
  <si>
    <t xml:space="preserve">Infrastructure 4% </t>
  </si>
  <si>
    <t xml:space="preserve">Hedge funds 13% </t>
  </si>
  <si>
    <t xml:space="preserve">Forestry 8% </t>
  </si>
  <si>
    <t xml:space="preserve">Farmland 20% </t>
  </si>
  <si>
    <t xml:space="preserve">Other 0% </t>
  </si>
  <si>
    <t>Off-balance sheet (PRI, p. 9)</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</si>
  <si>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</si>
  <si>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</si>
  <si>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</si>
  <si>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</si>
  <si>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</si>
  <si>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</si>
  <si>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</si>
  <si>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Não foram encontradas informações relativas à carteira de investimentos</t>
  </si>
  <si>
    <t>PERCENTUAL NO PORTFÓLIO</t>
  </si>
  <si>
    <t>Categoria da empresa receptora de investimento e de sua cadeia de produção</t>
  </si>
  <si>
    <t>Percentual baixo (até 20%) no portfólio</t>
  </si>
  <si>
    <t>Alto risco socioambiental</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</si>
  <si>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</si>
  <si>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</si>
  <si>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</si>
  <si>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</si>
  <si>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</si>
  <si>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</si>
  <si>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</si>
  <si>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Integração de fatores ASG - um critério</t>
  </si>
  <si>
    <t>A depender da atividade, há de 1 a 2 critérios</t>
  </si>
  <si>
    <t>Integração de fatores ASG - dois a quatro critérios</t>
  </si>
  <si>
    <t>Integração de fatores ASG - cinco ou mais critérios</t>
  </si>
  <si>
    <t>Impacto positivo baixo</t>
  </si>
  <si>
    <t>Impacto positivo médio</t>
  </si>
  <si>
    <t>Impacto positivo alto</t>
  </si>
  <si>
    <t xml:space="preserve">Máximo de 5 </t>
  </si>
  <si>
    <t>Sustainable Financing Framework 1 e 2  abordam vários critérios ASG,  mas não informa sobre o percentual do portfólio</t>
  </si>
  <si>
    <t>SITUAÇÃO NA IF</t>
  </si>
  <si>
    <t>Deficiente – 0 ou 1 ponto</t>
  </si>
  <si>
    <t>Médio – 2 a 6 pontos</t>
  </si>
  <si>
    <t>Bom/ótimo – 7 a 10 pontos</t>
  </si>
  <si>
    <t>Tema tratado em Diretoria de área-fim</t>
  </si>
  <si>
    <t>Diretor Estatutário e Chief Risk Officer (CRO) Diretor Estatutário e General Counsel Diretor Estatutário, Chief Sustainability Officer (CSO) e co-head de ESG &amp; Impact Investing Diretor Executivo e membro do Conselho de Administração Diretora Estatutária e Chief Compliance Officer (CCO), R.A., p. 31</t>
  </si>
  <si>
    <t>Participação feminina na Diretoria</t>
  </si>
  <si>
    <t>14,9%, R.A., p. 122</t>
  </si>
  <si>
    <t>Participação negra na Diretoria</t>
  </si>
  <si>
    <t>6,2%, R.A., p. 124/ "Negros como membros titulares do Conselho - Não há conselheiro(a) deste grupo" ISE, ID 657, alínea "b"</t>
  </si>
  <si>
    <t>Dimensão da área de Sustentabilidade (proporcionalidade em relação ao quadro de empregados da área de risco)</t>
  </si>
  <si>
    <t>Não há informações</t>
  </si>
  <si>
    <t>Dimensão da área de Sustentabilidade (proporcionalidade em relação ao quadro de empregados das áreas de negócios)</t>
  </si>
  <si>
    <t>Treinamentos em sustentabilidade para áreas-fim (média por empregado)</t>
  </si>
  <si>
    <t>Indique os temas de sustentabilidade empresarial que são objeto de ações de capacitação (pelo menos para os níveis de coordenação, gerência e diretoria) cuja finalidade é estimular o engajamento com esses assuntos: a) Governança corporativa, b) Aspectos sociais, c) Aspectos ambientais, d) Diversidade, e) Direitos humanos, f) Compliance, g) Combate à corrupção, ISE, ID 566/ Não é informada a média de horas por empregado</t>
  </si>
  <si>
    <t>Integração de fatores de sustentabilidade na remuneração da Diretoria</t>
  </si>
  <si>
    <t>"a companhia integra aspectos de sustentabilidade às suas práticas de gestão de desempenho e reconhecimento:
a) Incorporação de aspectos de sustentabilidade na descrição de cargos e funções
b) Incorporação de aspectos de sustentabilidade nas metas de desempenho
c) Premiação e reconhecimento relacionados a desempenho em sustentabilidade" ISE, ID 385/ "Há vinculação entre a remuneração variável (reajustes salariais diferenciados, bônus, prêmios) e as metas de desempenho socioambiental da companhia? a) Sim para cargos de diretoria" ISE, ID 389</t>
  </si>
  <si>
    <t>Integração de fatores de sustentabilidade na remuneração de gerentes</t>
  </si>
  <si>
    <t>"a companhia integra aspectos de sustentabilidade às suas práticas de gestão de desempenho e reconhecimento:
a) Incorporação de aspectos de sustentabilidade na descrição de cargos e funções
b) Incorporação de aspectos de sustentabilidade nas metas de desempenho
c) Premiação e reconhecimento relacionados a desempenho em sustentabilidade" ISE, ID 385/ "Há vinculação entre a remuneração variável (reajustes salariais diferenciados, bônus, prêmios) e as metas de desempenho socioambiental da companhia?
b) Sim para cargos de gerência" ISE, ID 389</t>
  </si>
  <si>
    <r>
      <t xml:space="preserve">Frequência de atualização de Políticas, Planos e Manuais de Procedimentos e abrangência do universo de </t>
    </r>
    <r>
      <rPr>
        <i/>
        <sz val="12"/>
        <color rgb="FF000000"/>
        <rFont val="Calibri"/>
        <family val="2"/>
      </rPr>
      <t>stakeholders</t>
    </r>
  </si>
  <si>
    <t>"No BTG Pactual, a materialidade vem sendo revisada a cada dois anos, e a última atualização ocorreu no final de 2023", R.A., p. 10/ "The frequency and scope of monitoring will be determined based on the analysis of socio-environmental and climate impacts and risks for each project. Monitoring frequency cannot exceed 1 (one) year", PRI, p. 119/ "Participação ativa e frequente (no mínimo anual) do Conselho de Administração para acompanhamento e aprimoramento do plano de ação para a implementação da política"ISE, ID 1269, alínea "f"</t>
  </si>
  <si>
    <t>Canal específico para recebimento de reclamações quanto a impactos socioambientais de empreendimentos financiados</t>
  </si>
  <si>
    <t>"A companhia organiza reuniões públicas, presenciais ou virtuais, com analistas e demais agentes do mercado de capitais, para divulgar informações? Sim, com reporte de indicadores de sustentabilidade", ISE, ID 422</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</si>
  <si>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</si>
  <si>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</si>
  <si>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</si>
  <si>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</si>
  <si>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</si>
  <si>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</si>
  <si>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</si>
  <si>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</si>
  <si>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Banco Central do Brasil e CVM</t>
  </si>
  <si>
    <t>Consumidor.gov</t>
  </si>
  <si>
    <t>SINDEC (Base de dados dos PROCONs)</t>
  </si>
  <si>
    <t>Imprensa tradicional</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</si>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</sst>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0.000"/>
  </numFmts>
  <fonts count="17" x14ac:knownFonts="1">
    <font>
      <sz val="12"/>
      <color theme="1"/>
      <name val="Calibri"/>
      <family val="2"/>
      <scheme val="minor"/>
    </font>
    <font>
      <sz val="16"/>
      <color rgb="FFFF0000"/>
      <name val="Calibri"/>
      <family val="2"/>
      <scheme val="minor"/>
    </font>
    <font>
      <sz val="14"/>
      <color theme="1"/>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8"/>
      <name val="Calibri"/>
      <family val="2"/>
      <scheme val="minor"/>
    </font>
    <font>
      <sz val="9"/>
      <color indexed="81"/>
      <name val="Segoe UI"/>
      <family val="2"/>
    </font>
    <font>
      <b/>
      <sz val="16"/>
      <color theme="1"/>
      <name val="Calibri"/>
      <family val="2"/>
      <scheme val="minor"/>
    </font>
    <font>
      <sz val="12"/>
      <color theme="1"/>
      <name val="Aptos"/>
      <family val="2"/>
    </font>
    <font>
      <sz val="10"/>
      <color theme="1"/>
      <name val="Calibri"/>
      <family val="2"/>
      <scheme val="minor"/>
    </font>
    <font>
      <sz val="14"/>
      <name val="Calibri"/>
      <family val="2"/>
      <scheme val="minor"/>
    </font>
    <font>
      <sz val="12"/>
      <color theme="1"/>
      <name val="Calibri"/>
      <scheme val="minor"/>
    </font>
    <font>
      <sz val="12"/>
      <color rgb="FF000000"/>
      <name val="Calibri"/>
      <scheme val="minor"/>
    </font>
  </fonts>
  <fills count="21">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rgb="FFFF99CC"/>
        <bgColor indexed="64"/>
      </patternFill>
    </fill>
    <fill>
      <patternFill patternType="solid">
        <fgColor rgb="FFFCE4D6"/>
        <bgColor rgb="FFFCE4D6"/>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rgb="FF000000"/>
      </left>
      <right style="hair">
        <color rgb="FF000000"/>
      </right>
      <top style="hair">
        <color rgb="FF000000"/>
      </top>
      <bottom style="hair">
        <color rgb="FF000000"/>
      </bottom>
      <diagonal/>
    </border>
  </borders>
  <cellStyleXfs count="4">
    <xf numFmtId="0" fontId="0" fillId="0" borderId="0"/>
    <xf numFmtId="16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204">
    <xf numFmtId="0" fontId="0" fillId="0" borderId="0" xfId="0"/>
    <xf numFmtId="0" fontId="0" fillId="0" borderId="0" xfId="0" applyAlignment="1">
      <alignment horizontal="center"/>
    </xf>
    <xf numFmtId="0" fontId="0" fillId="2" borderId="0" xfId="0" applyFill="1" applyAlignment="1">
      <alignment horizontal="center"/>
    </xf>
    <xf numFmtId="0" fontId="1" fillId="0" borderId="0" xfId="0" applyFont="1" applyAlignment="1">
      <alignment horizontal="center" vertical="center"/>
    </xf>
    <xf numFmtId="9" fontId="0" fillId="0" borderId="0" xfId="0" applyNumberFormat="1" applyAlignment="1">
      <alignment horizontal="center"/>
    </xf>
    <xf numFmtId="0" fontId="1" fillId="0" borderId="1" xfId="0" applyFont="1" applyBorder="1" applyAlignment="1">
      <alignment horizontal="center" vertical="center"/>
    </xf>
    <xf numFmtId="0" fontId="2"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9" fontId="0" fillId="0" borderId="0" xfId="0" applyNumberFormat="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0" fontId="0" fillId="0" borderId="0" xfId="0" applyAlignment="1">
      <alignment horizontal="left" vertical="center"/>
    </xf>
    <xf numFmtId="0" fontId="0" fillId="0" borderId="0" xfId="0" applyAlignment="1">
      <alignment horizontal="fill" vertical="center"/>
    </xf>
    <xf numFmtId="0" fontId="3" fillId="0" borderId="0" xfId="0" applyFont="1"/>
    <xf numFmtId="0" fontId="3"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3" fillId="10" borderId="2" xfId="0" applyFont="1" applyFill="1" applyBorder="1" applyAlignment="1">
      <alignment horizontal="center"/>
    </xf>
    <xf numFmtId="0" fontId="5" fillId="0" borderId="0" xfId="0" applyFont="1" applyAlignment="1">
      <alignment horizontal="center" vertical="center"/>
    </xf>
    <xf numFmtId="0" fontId="7"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5" fillId="0" borderId="0" xfId="0" applyFont="1" applyAlignment="1">
      <alignment horizontal="left" vertical="center"/>
    </xf>
    <xf numFmtId="0" fontId="0" fillId="2" borderId="4" xfId="0" applyFill="1" applyBorder="1" applyAlignment="1">
      <alignment vertical="center" wrapText="1"/>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7" borderId="2" xfId="0" applyFill="1" applyBorder="1" applyAlignment="1">
      <alignment horizontal="center" vertical="center"/>
    </xf>
    <xf numFmtId="0" fontId="0" fillId="0" borderId="8" xfId="0" applyBorder="1" applyAlignment="1">
      <alignment horizontal="center"/>
    </xf>
    <xf numFmtId="0" fontId="0" fillId="7" borderId="4" xfId="0" applyFill="1" applyBorder="1" applyAlignment="1">
      <alignment horizontal="center" vertical="center"/>
    </xf>
    <xf numFmtId="0" fontId="0" fillId="7" borderId="4" xfId="0" applyFill="1" applyBorder="1" applyAlignment="1">
      <alignment horizontal="center"/>
    </xf>
    <xf numFmtId="0" fontId="3" fillId="0" borderId="0" xfId="0" applyFont="1" applyAlignment="1">
      <alignment horizontal="right"/>
    </xf>
    <xf numFmtId="0" fontId="0" fillId="0" borderId="0" xfId="0" applyAlignment="1">
      <alignment horizontal="right" vertical="center"/>
    </xf>
    <xf numFmtId="0" fontId="0" fillId="11" borderId="2" xfId="0" applyFill="1" applyBorder="1" applyAlignment="1">
      <alignment horizontal="center"/>
    </xf>
    <xf numFmtId="0" fontId="0" fillId="2" borderId="2" xfId="0" applyFill="1" applyBorder="1" applyAlignment="1">
      <alignment horizontal="center" vertical="center"/>
    </xf>
    <xf numFmtId="0" fontId="7" fillId="1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1" borderId="2" xfId="0" applyFill="1" applyBorder="1" applyAlignment="1">
      <alignment horizontal="center" vertical="center"/>
    </xf>
    <xf numFmtId="0" fontId="0" fillId="0" borderId="0" xfId="0" applyAlignment="1">
      <alignment horizontal="right"/>
    </xf>
    <xf numFmtId="0" fontId="3" fillId="9" borderId="2" xfId="0" applyFont="1" applyFill="1" applyBorder="1" applyAlignment="1">
      <alignment horizontal="center" vertical="center"/>
    </xf>
    <xf numFmtId="0" fontId="0" fillId="11" borderId="4" xfId="0" applyFill="1" applyBorder="1" applyAlignment="1">
      <alignment horizontal="center"/>
    </xf>
    <xf numFmtId="0" fontId="0" fillId="11" borderId="4" xfId="0" applyFill="1" applyBorder="1" applyAlignment="1">
      <alignment horizontal="center" vertical="center"/>
    </xf>
    <xf numFmtId="9" fontId="0" fillId="11" borderId="2" xfId="0" applyNumberFormat="1" applyFill="1" applyBorder="1" applyAlignment="1">
      <alignment horizontal="center" vertical="center"/>
    </xf>
    <xf numFmtId="0" fontId="0" fillId="17" borderId="2" xfId="0" applyFill="1" applyBorder="1" applyAlignment="1">
      <alignment horizontal="center" vertical="center"/>
    </xf>
    <xf numFmtId="0" fontId="0" fillId="3" borderId="10" xfId="0" applyFill="1" applyBorder="1" applyAlignment="1">
      <alignment horizontal="center" vertical="center"/>
    </xf>
    <xf numFmtId="0" fontId="0" fillId="6" borderId="4" xfId="0" applyFill="1" applyBorder="1" applyAlignment="1">
      <alignment horizontal="center"/>
    </xf>
    <xf numFmtId="0" fontId="0" fillId="13" borderId="8" xfId="0" applyFill="1" applyBorder="1" applyAlignment="1">
      <alignment horizontal="center" vertical="center" wrapText="1"/>
    </xf>
    <xf numFmtId="0" fontId="6" fillId="0" borderId="0" xfId="0" applyFont="1" applyAlignment="1">
      <alignment horizontal="center"/>
    </xf>
    <xf numFmtId="0" fontId="11" fillId="0" borderId="0" xfId="0" applyFont="1" applyAlignment="1">
      <alignment vertical="center"/>
    </xf>
    <xf numFmtId="0" fontId="0" fillId="0" borderId="0" xfId="0" applyAlignment="1">
      <alignment horizontal="left"/>
    </xf>
    <xf numFmtId="0" fontId="0" fillId="11" borderId="8" xfId="0" applyFill="1" applyBorder="1" applyAlignment="1">
      <alignment horizontal="center"/>
    </xf>
    <xf numFmtId="0" fontId="0" fillId="0" borderId="14" xfId="0" applyBorder="1" applyAlignment="1">
      <alignment horizontal="center"/>
    </xf>
    <xf numFmtId="0" fontId="0" fillId="11" borderId="14" xfId="0" applyFill="1" applyBorder="1" applyAlignment="1">
      <alignment horizontal="center"/>
    </xf>
    <xf numFmtId="0" fontId="0" fillId="4" borderId="5" xfId="0" applyFill="1" applyBorder="1" applyAlignment="1">
      <alignment horizontal="center"/>
    </xf>
    <xf numFmtId="0" fontId="0" fillId="4" borderId="5" xfId="0" applyFill="1" applyBorder="1" applyAlignment="1">
      <alignment horizontal="center" wrapText="1"/>
    </xf>
    <xf numFmtId="0" fontId="0" fillId="0" borderId="19" xfId="0" applyBorder="1"/>
    <xf numFmtId="14" fontId="0" fillId="0" borderId="0" xfId="0" applyNumberFormat="1" applyAlignment="1">
      <alignment horizontal="center"/>
    </xf>
    <xf numFmtId="0" fontId="0" fillId="4" borderId="5"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0" fillId="4" borderId="5" xfId="0" applyFill="1" applyBorder="1" applyAlignment="1">
      <alignment horizontal="center" vertical="center"/>
    </xf>
    <xf numFmtId="0" fontId="3" fillId="10" borderId="2" xfId="0" applyFont="1" applyFill="1" applyBorder="1" applyAlignment="1">
      <alignment horizontal="center" vertical="center" wrapText="1"/>
    </xf>
    <xf numFmtId="0" fontId="3" fillId="10" borderId="2" xfId="0" applyFont="1" applyFill="1" applyBorder="1" applyAlignment="1">
      <alignment horizontal="center" vertical="center"/>
    </xf>
    <xf numFmtId="0" fontId="0" fillId="2" borderId="2" xfId="0" applyFill="1" applyBorder="1" applyAlignment="1">
      <alignment horizontal="center"/>
    </xf>
    <xf numFmtId="9" fontId="0" fillId="7" borderId="2" xfId="0" applyNumberFormat="1" applyFill="1" applyBorder="1" applyAlignment="1">
      <alignment horizontal="center"/>
    </xf>
    <xf numFmtId="0" fontId="0" fillId="11" borderId="2" xfId="0" applyFill="1" applyBorder="1" applyAlignment="1">
      <alignment horizontal="center" wrapText="1"/>
    </xf>
    <xf numFmtId="9" fontId="0" fillId="7" borderId="2" xfId="0" applyNumberFormat="1" applyFill="1" applyBorder="1" applyAlignment="1">
      <alignment horizontal="center" vertical="center"/>
    </xf>
    <xf numFmtId="0" fontId="7" fillId="12" borderId="2" xfId="0" applyFont="1" applyFill="1" applyBorder="1" applyAlignment="1">
      <alignment horizontal="center" vertical="center"/>
    </xf>
    <xf numFmtId="9" fontId="0" fillId="7" borderId="4" xfId="0" applyNumberFormat="1" applyFill="1" applyBorder="1" applyAlignment="1">
      <alignment horizontal="center"/>
    </xf>
    <xf numFmtId="9" fontId="0" fillId="7" borderId="0" xfId="0" applyNumberFormat="1" applyFill="1" applyAlignment="1">
      <alignment horizontal="center" vertical="center"/>
    </xf>
    <xf numFmtId="9" fontId="3" fillId="16" borderId="2" xfId="2" applyFont="1" applyFill="1" applyBorder="1" applyAlignment="1">
      <alignment horizontal="center" vertical="center" wrapText="1"/>
    </xf>
    <xf numFmtId="9" fontId="0" fillId="7" borderId="2" xfId="2" applyFont="1" applyFill="1" applyBorder="1" applyAlignment="1">
      <alignment horizontal="center" vertical="center"/>
    </xf>
    <xf numFmtId="2" fontId="0" fillId="11" borderId="2" xfId="1" applyNumberFormat="1" applyFont="1" applyFill="1" applyBorder="1" applyAlignment="1">
      <alignment horizontal="center" vertical="center"/>
    </xf>
    <xf numFmtId="9" fontId="0" fillId="7" borderId="4" xfId="0" applyNumberFormat="1" applyFill="1" applyBorder="1" applyAlignment="1">
      <alignment horizontal="center" vertical="center"/>
    </xf>
    <xf numFmtId="9" fontId="0" fillId="7" borderId="9" xfId="0" applyNumberFormat="1" applyFill="1" applyBorder="1" applyAlignment="1">
      <alignment horizontal="center" vertical="center"/>
    </xf>
    <xf numFmtId="9" fontId="0" fillId="7" borderId="2" xfId="0" applyNumberFormat="1" applyFill="1" applyBorder="1" applyAlignment="1">
      <alignment horizontal="center" vertical="center" wrapText="1"/>
    </xf>
    <xf numFmtId="0" fontId="0" fillId="7" borderId="2" xfId="0" applyFill="1" applyBorder="1" applyAlignment="1">
      <alignment horizontal="center" vertical="center" wrapText="1"/>
    </xf>
    <xf numFmtId="9" fontId="0" fillId="7" borderId="12" xfId="0" applyNumberFormat="1" applyFill="1" applyBorder="1" applyAlignment="1">
      <alignment horizontal="center" vertical="center"/>
    </xf>
    <xf numFmtId="10" fontId="0" fillId="7" borderId="2" xfId="0" applyNumberFormat="1" applyFill="1" applyBorder="1" applyAlignment="1">
      <alignment horizontal="center" vertical="center"/>
    </xf>
    <xf numFmtId="0" fontId="0" fillId="18" borderId="0" xfId="0" applyFill="1" applyAlignment="1">
      <alignment horizontal="center" vertical="center"/>
    </xf>
    <xf numFmtId="0" fontId="0" fillId="18" borderId="9" xfId="0" applyFill="1" applyBorder="1" applyAlignment="1">
      <alignment horizontal="center" vertical="center"/>
    </xf>
    <xf numFmtId="0" fontId="0" fillId="18" borderId="4" xfId="0" applyFill="1" applyBorder="1" applyAlignment="1">
      <alignment horizontal="center" vertical="center"/>
    </xf>
    <xf numFmtId="0" fontId="0" fillId="18" borderId="2" xfId="0" applyFill="1" applyBorder="1" applyAlignment="1">
      <alignment horizontal="center" vertical="center"/>
    </xf>
    <xf numFmtId="0" fontId="0" fillId="18" borderId="20" xfId="0" applyFill="1" applyBorder="1" applyAlignment="1">
      <alignment horizontal="center" vertical="center"/>
    </xf>
    <xf numFmtId="0" fontId="0" fillId="18" borderId="0" xfId="0" applyFill="1" applyAlignment="1">
      <alignment horizontal="center"/>
    </xf>
    <xf numFmtId="0" fontId="0" fillId="8" borderId="2" xfId="0" applyFill="1" applyBorder="1" applyAlignment="1" applyProtection="1">
      <alignment horizontal="center" vertical="center"/>
      <protection locked="0"/>
    </xf>
    <xf numFmtId="0" fontId="0" fillId="5" borderId="2" xfId="0" applyFill="1" applyBorder="1" applyAlignment="1" applyProtection="1">
      <alignment horizontal="center" vertical="center" wrapText="1"/>
      <protection locked="0"/>
    </xf>
    <xf numFmtId="0" fontId="0" fillId="0" borderId="4" xfId="0" applyBorder="1" applyAlignment="1" applyProtection="1">
      <alignment horizontal="center"/>
      <protection locked="0"/>
    </xf>
    <xf numFmtId="0" fontId="0" fillId="15" borderId="4" xfId="0" applyFill="1" applyBorder="1" applyAlignment="1" applyProtection="1">
      <alignment horizontal="center"/>
      <protection locked="0"/>
    </xf>
    <xf numFmtId="0" fontId="0" fillId="0" borderId="4" xfId="0" applyBorder="1" applyAlignment="1" applyProtection="1">
      <alignment horizontal="left" vertical="center" wrapText="1"/>
      <protection locked="0"/>
    </xf>
    <xf numFmtId="0" fontId="0" fillId="0" borderId="0" xfId="0" applyAlignment="1" applyProtection="1">
      <alignment horizontal="center"/>
      <protection locked="0"/>
    </xf>
    <xf numFmtId="0" fontId="0" fillId="0" borderId="4" xfId="0" applyBorder="1" applyAlignment="1" applyProtection="1">
      <alignment horizontal="center" vertical="center"/>
      <protection locked="0"/>
    </xf>
    <xf numFmtId="0" fontId="0" fillId="18" borderId="0" xfId="2" applyNumberFormat="1" applyFont="1" applyFill="1" applyAlignment="1">
      <alignment horizontal="center" vertical="center"/>
    </xf>
    <xf numFmtId="0" fontId="0" fillId="8" borderId="2" xfId="0" applyFill="1" applyBorder="1" applyAlignment="1" applyProtection="1">
      <alignment horizontal="left" vertical="center" wrapText="1"/>
      <protection locked="0"/>
    </xf>
    <xf numFmtId="0" fontId="0" fillId="15" borderId="2" xfId="0" applyFill="1" applyBorder="1" applyAlignment="1" applyProtection="1">
      <alignment horizontal="center" vertical="center"/>
      <protection locked="0"/>
    </xf>
    <xf numFmtId="0" fontId="0" fillId="0" borderId="2" xfId="0" applyBorder="1" applyAlignment="1" applyProtection="1">
      <alignment horizontal="center"/>
      <protection locked="0"/>
    </xf>
    <xf numFmtId="0" fontId="0" fillId="5" borderId="2" xfId="0" applyFill="1" applyBorder="1" applyAlignment="1" applyProtection="1">
      <alignment horizontal="center"/>
      <protection locked="0"/>
    </xf>
    <xf numFmtId="0" fontId="0" fillId="5" borderId="2" xfId="0" applyFill="1" applyBorder="1" applyAlignment="1" applyProtection="1">
      <alignment horizontal="left" wrapText="1"/>
      <protection locked="0"/>
    </xf>
    <xf numFmtId="0" fontId="0" fillId="5" borderId="4" xfId="0" applyFill="1" applyBorder="1" applyAlignment="1" applyProtection="1">
      <alignment horizontal="center"/>
      <protection locked="0"/>
    </xf>
    <xf numFmtId="0" fontId="0" fillId="5" borderId="4" xfId="0" applyFill="1" applyBorder="1" applyAlignment="1" applyProtection="1">
      <alignment vertical="top" wrapText="1"/>
      <protection locked="0"/>
    </xf>
    <xf numFmtId="0" fontId="0" fillId="0" borderId="4" xfId="0" applyBorder="1" applyAlignment="1" applyProtection="1">
      <alignment horizontal="left" wrapText="1"/>
      <protection locked="0"/>
    </xf>
    <xf numFmtId="0" fontId="0" fillId="11" borderId="2" xfId="2" applyNumberFormat="1" applyFont="1" applyFill="1" applyBorder="1" applyAlignment="1">
      <alignment horizontal="center" vertical="center"/>
    </xf>
    <xf numFmtId="0" fontId="0" fillId="11" borderId="2" xfId="2" applyNumberFormat="1" applyFont="1" applyFill="1" applyBorder="1" applyAlignment="1">
      <alignment horizontal="center" vertical="center" wrapText="1"/>
    </xf>
    <xf numFmtId="2" fontId="0" fillId="18" borderId="0" xfId="0" applyNumberFormat="1" applyFill="1" applyAlignment="1">
      <alignment horizontal="center"/>
    </xf>
    <xf numFmtId="0" fontId="3" fillId="10" borderId="2" xfId="0" applyFont="1" applyFill="1" applyBorder="1" applyAlignment="1">
      <alignment horizontal="left"/>
    </xf>
    <xf numFmtId="9" fontId="0" fillId="7" borderId="2" xfId="0" applyNumberFormat="1" applyFill="1" applyBorder="1" applyAlignment="1">
      <alignment horizontal="left"/>
    </xf>
    <xf numFmtId="0" fontId="0" fillId="0" borderId="0" xfId="0" applyAlignment="1">
      <alignment horizontal="left" wrapText="1"/>
    </xf>
    <xf numFmtId="0" fontId="3" fillId="10" borderId="2" xfId="0" applyFont="1" applyFill="1" applyBorder="1" applyAlignment="1">
      <alignment horizontal="left" wrapText="1"/>
    </xf>
    <xf numFmtId="0" fontId="0" fillId="0" borderId="0" xfId="0" applyAlignment="1">
      <alignment wrapText="1"/>
    </xf>
    <xf numFmtId="0" fontId="3" fillId="10" borderId="0" xfId="0" applyFont="1" applyFill="1" applyAlignment="1">
      <alignment horizontal="left"/>
    </xf>
    <xf numFmtId="0" fontId="0" fillId="8" borderId="0" xfId="0" applyFill="1" applyAlignment="1" applyProtection="1">
      <alignment horizontal="left" vertical="center" wrapText="1"/>
      <protection locked="0"/>
    </xf>
    <xf numFmtId="0" fontId="0" fillId="8" borderId="2" xfId="0" applyFill="1" applyBorder="1" applyAlignment="1" applyProtection="1">
      <alignment horizontal="center" vertical="center" wrapText="1"/>
      <protection locked="0"/>
    </xf>
    <xf numFmtId="165" fontId="0" fillId="7" borderId="2" xfId="0" applyNumberFormat="1" applyFill="1" applyBorder="1" applyAlignment="1">
      <alignment horizontal="center" vertical="center" wrapText="1"/>
    </xf>
    <xf numFmtId="165" fontId="0" fillId="18" borderId="20" xfId="0" applyNumberFormat="1" applyFill="1" applyBorder="1" applyAlignment="1">
      <alignment horizontal="center" vertical="center"/>
    </xf>
    <xf numFmtId="0" fontId="0" fillId="0" borderId="0" xfId="0" applyAlignment="1">
      <alignment horizontal="left" vertical="top" wrapText="1"/>
    </xf>
    <xf numFmtId="0" fontId="0" fillId="8" borderId="2" xfId="0" applyFill="1" applyBorder="1" applyAlignment="1" applyProtection="1">
      <alignment horizontal="left" vertical="center"/>
      <protection locked="0"/>
    </xf>
    <xf numFmtId="0" fontId="0" fillId="0" borderId="0" xfId="0" applyAlignment="1">
      <alignment horizontal="left" vertical="center" wrapText="1"/>
    </xf>
    <xf numFmtId="0" fontId="0" fillId="0" borderId="2" xfId="0" applyBorder="1" applyAlignment="1" applyProtection="1">
      <alignment horizontal="center" vertical="center" wrapText="1"/>
      <protection locked="0"/>
    </xf>
    <xf numFmtId="0" fontId="0" fillId="0" borderId="0" xfId="0" applyAlignment="1">
      <alignment horizontal="center" vertical="top" wrapText="1"/>
    </xf>
    <xf numFmtId="0" fontId="0" fillId="15" borderId="4" xfId="0" applyFill="1"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4" xfId="0" applyBorder="1" applyAlignment="1" applyProtection="1">
      <alignment horizontal="center" vertical="top"/>
      <protection locked="0"/>
    </xf>
    <xf numFmtId="0" fontId="0" fillId="15" borderId="4" xfId="0" applyFill="1" applyBorder="1" applyAlignment="1" applyProtection="1">
      <alignment horizontal="center" vertical="top"/>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center" vertical="top" wrapText="1"/>
      <protection locked="0"/>
    </xf>
    <xf numFmtId="0" fontId="6" fillId="5" borderId="2" xfId="0" applyFont="1" applyFill="1" applyBorder="1" applyAlignment="1" applyProtection="1">
      <alignment horizontal="center" vertical="center" wrapText="1"/>
      <protection locked="0"/>
    </xf>
    <xf numFmtId="0" fontId="12" fillId="0" borderId="0" xfId="0" applyFont="1" applyAlignment="1">
      <alignment vertical="center"/>
    </xf>
    <xf numFmtId="0" fontId="0" fillId="0" borderId="0" xfId="0" applyAlignment="1" applyProtection="1">
      <alignment horizontal="center" vertical="center" wrapText="1"/>
      <protection locked="0"/>
    </xf>
    <xf numFmtId="0" fontId="0" fillId="8" borderId="2" xfId="0" applyFill="1" applyBorder="1" applyAlignment="1" applyProtection="1">
      <alignment horizontal="center" vertical="top" wrapText="1"/>
      <protection locked="0"/>
    </xf>
    <xf numFmtId="0" fontId="0" fillId="5" borderId="2" xfId="0" applyFill="1" applyBorder="1" applyAlignment="1" applyProtection="1">
      <alignment vertical="top" wrapText="1"/>
      <protection locked="0"/>
    </xf>
    <xf numFmtId="0" fontId="0" fillId="8" borderId="2" xfId="0" applyFill="1" applyBorder="1" applyAlignment="1" applyProtection="1">
      <alignment vertical="top" wrapText="1"/>
      <protection locked="0"/>
    </xf>
    <xf numFmtId="0" fontId="0" fillId="8" borderId="2" xfId="0" applyFill="1" applyBorder="1" applyAlignment="1" applyProtection="1">
      <alignment horizontal="center" vertical="top"/>
      <protection locked="0"/>
    </xf>
    <xf numFmtId="0" fontId="0" fillId="5" borderId="2" xfId="0" applyFill="1" applyBorder="1" applyAlignment="1" applyProtection="1">
      <alignment horizontal="center" vertical="top"/>
      <protection locked="0"/>
    </xf>
    <xf numFmtId="0" fontId="0" fillId="5" borderId="2" xfId="0" applyFill="1" applyBorder="1" applyAlignment="1" applyProtection="1">
      <alignment horizontal="center" vertical="top" wrapText="1"/>
      <protection locked="0"/>
    </xf>
    <xf numFmtId="0" fontId="0" fillId="8" borderId="2" xfId="0" applyFill="1" applyBorder="1" applyAlignment="1" applyProtection="1">
      <alignment vertical="top"/>
      <protection locked="0"/>
    </xf>
    <xf numFmtId="0" fontId="0" fillId="5" borderId="2" xfId="0" applyFill="1" applyBorder="1" applyAlignment="1" applyProtection="1">
      <alignment vertical="top"/>
      <protection locked="0"/>
    </xf>
    <xf numFmtId="2" fontId="0" fillId="18" borderId="21" xfId="0" applyNumberFormat="1" applyFill="1" applyBorder="1" applyAlignment="1">
      <alignment horizontal="center" vertical="center" wrapText="1"/>
    </xf>
    <xf numFmtId="0" fontId="13"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right" vertical="top" wrapText="1"/>
    </xf>
    <xf numFmtId="0" fontId="0" fillId="5" borderId="2" xfId="0" applyFill="1" applyBorder="1" applyAlignment="1" applyProtection="1">
      <alignment horizontal="left" vertical="top" wrapText="1"/>
      <protection locked="0"/>
    </xf>
    <xf numFmtId="0" fontId="0" fillId="15" borderId="2" xfId="0" applyFill="1" applyBorder="1" applyAlignment="1" applyProtection="1">
      <alignment horizontal="center" vertical="top" wrapText="1"/>
      <protection locked="0"/>
    </xf>
    <xf numFmtId="0" fontId="0" fillId="0" borderId="2" xfId="0" applyBorder="1" applyAlignment="1" applyProtection="1">
      <alignment horizontal="left" vertical="center" wrapText="1"/>
      <protection locked="0"/>
    </xf>
    <xf numFmtId="0" fontId="0" fillId="5" borderId="2" xfId="0" applyFill="1" applyBorder="1" applyAlignment="1" applyProtection="1">
      <alignment horizontal="left" vertical="center" wrapText="1"/>
      <protection locked="0"/>
    </xf>
    <xf numFmtId="9" fontId="0" fillId="0" borderId="2" xfId="0" applyNumberFormat="1" applyBorder="1" applyAlignment="1" applyProtection="1">
      <alignment horizontal="center" vertical="center" wrapText="1"/>
      <protection locked="0"/>
    </xf>
    <xf numFmtId="0" fontId="0" fillId="0" borderId="2" xfId="0" applyBorder="1" applyAlignment="1" applyProtection="1">
      <alignment horizontal="left" vertical="top" wrapText="1"/>
      <protection locked="0"/>
    </xf>
    <xf numFmtId="0" fontId="0" fillId="8" borderId="2" xfId="0" applyFill="1" applyBorder="1" applyAlignment="1" applyProtection="1">
      <alignment horizontal="left" vertical="top" wrapText="1"/>
      <protection locked="0"/>
    </xf>
    <xf numFmtId="0" fontId="0" fillId="15" borderId="2" xfId="0" applyFill="1" applyBorder="1" applyAlignment="1" applyProtection="1">
      <alignment horizontal="left" vertical="top" wrapText="1"/>
      <protection locked="0"/>
    </xf>
    <xf numFmtId="0" fontId="0" fillId="0" borderId="5" xfId="0" applyBorder="1" applyProtection="1">
      <protection locked="0"/>
    </xf>
    <xf numFmtId="0" fontId="0" fillId="0" borderId="6" xfId="0" applyBorder="1" applyProtection="1">
      <protection locked="0"/>
    </xf>
    <xf numFmtId="0" fontId="0" fillId="0" borderId="7" xfId="0" applyBorder="1" applyProtection="1">
      <protection locked="0"/>
    </xf>
    <xf numFmtId="0" fontId="0" fillId="0" borderId="4" xfId="0" applyBorder="1" applyAlignment="1" applyProtection="1">
      <alignment horizontal="center" vertical="center" wrapText="1"/>
      <protection locked="0"/>
    </xf>
    <xf numFmtId="0" fontId="0" fillId="15" borderId="4" xfId="0" applyFill="1" applyBorder="1" applyAlignment="1" applyProtection="1">
      <alignment horizontal="center" vertical="center"/>
      <protection locked="0"/>
    </xf>
    <xf numFmtId="0" fontId="0" fillId="15" borderId="4" xfId="0" applyFill="1" applyBorder="1" applyAlignment="1" applyProtection="1">
      <alignment horizontal="center" vertical="center" wrapText="1"/>
      <protection locked="0"/>
    </xf>
    <xf numFmtId="0" fontId="0" fillId="0" borderId="0" xfId="0" applyAlignment="1">
      <alignment vertical="top"/>
    </xf>
    <xf numFmtId="0" fontId="0" fillId="15" borderId="4" xfId="0" applyFill="1" applyBorder="1" applyAlignment="1" applyProtection="1">
      <alignment horizontal="distributed" vertical="center"/>
      <protection locked="0"/>
    </xf>
    <xf numFmtId="0" fontId="0" fillId="15" borderId="4" xfId="0" applyFill="1" applyBorder="1" applyAlignment="1" applyProtection="1">
      <alignment vertical="top"/>
      <protection locked="0"/>
    </xf>
    <xf numFmtId="0" fontId="0" fillId="15" borderId="4" xfId="0" applyFill="1" applyBorder="1" applyAlignment="1" applyProtection="1">
      <alignment horizontal="left" vertical="top" wrapText="1"/>
      <protection locked="0"/>
    </xf>
    <xf numFmtId="0" fontId="0" fillId="19" borderId="2" xfId="0" applyFill="1" applyBorder="1" applyAlignment="1" applyProtection="1">
      <alignment horizontal="left" vertical="center" wrapText="1"/>
      <protection locked="0"/>
    </xf>
    <xf numFmtId="0" fontId="0" fillId="19" borderId="2" xfId="0" applyFill="1" applyBorder="1" applyAlignment="1" applyProtection="1">
      <alignment horizontal="center" vertical="top" wrapText="1"/>
      <protection locked="0"/>
    </xf>
    <xf numFmtId="0" fontId="0" fillId="4" borderId="3" xfId="0" applyFill="1" applyBorder="1" applyAlignment="1">
      <alignment horizontal="center" vertical="top" wrapText="1"/>
    </xf>
    <xf numFmtId="0" fontId="0" fillId="4" borderId="2" xfId="0" applyFill="1" applyBorder="1" applyAlignment="1">
      <alignment horizontal="center" vertical="top" wrapText="1"/>
    </xf>
    <xf numFmtId="0" fontId="15" fillId="19" borderId="2" xfId="0" applyFont="1" applyFill="1" applyBorder="1" applyAlignment="1" applyProtection="1">
      <alignment horizontal="center" vertical="top" wrapText="1"/>
      <protection locked="0"/>
    </xf>
    <xf numFmtId="0" fontId="15" fillId="19" borderId="2" xfId="0" applyFont="1" applyFill="1" applyBorder="1" applyAlignment="1" applyProtection="1">
      <alignment horizontal="left" vertical="center" wrapText="1"/>
      <protection locked="0"/>
    </xf>
    <xf numFmtId="0" fontId="3" fillId="19" borderId="2" xfId="0" applyFont="1" applyFill="1" applyBorder="1" applyAlignment="1" applyProtection="1">
      <alignment horizontal="left" vertical="center" wrapText="1"/>
      <protection locked="0"/>
    </xf>
    <xf numFmtId="0" fontId="16" fillId="19" borderId="2" xfId="0" applyFont="1" applyFill="1" applyBorder="1" applyAlignment="1" applyProtection="1">
      <alignment horizontal="left" vertical="center" wrapText="1"/>
      <protection locked="0"/>
    </xf>
    <xf numFmtId="0" fontId="0" fillId="19" borderId="0" xfId="0" applyFill="1" applyAlignment="1">
      <alignment horizontal="left" wrapText="1"/>
    </xf>
    <xf numFmtId="0" fontId="0" fillId="4" borderId="0" xfId="0" applyFill="1" applyAlignment="1">
      <alignment horizontal="center" vertical="center"/>
    </xf>
    <xf numFmtId="0" fontId="7" fillId="20" borderId="22" xfId="0" applyFont="1" applyFill="1" applyBorder="1" applyAlignment="1">
      <alignment horizontal="center" vertical="center" wrapText="1"/>
    </xf>
    <xf numFmtId="166" fontId="7" fillId="12" borderId="2" xfId="0" applyNumberFormat="1" applyFont="1" applyFill="1" applyBorder="1" applyAlignment="1">
      <alignment horizontal="center" vertical="center"/>
    </xf>
    <xf numFmtId="0" fontId="0" fillId="13" borderId="8" xfId="0" applyFill="1" applyBorder="1" applyAlignment="1">
      <alignment horizontal="center"/>
    </xf>
    <xf numFmtId="0" fontId="6" fillId="13" borderId="15" xfId="0" applyFont="1" applyFill="1" applyBorder="1" applyAlignment="1">
      <alignment horizontal="center" vertical="center"/>
    </xf>
    <xf numFmtId="0" fontId="6" fillId="13" borderId="16" xfId="0" applyFont="1" applyFill="1" applyBorder="1" applyAlignment="1">
      <alignment horizontal="center" vertical="center"/>
    </xf>
    <xf numFmtId="0" fontId="6" fillId="13" borderId="17" xfId="0" applyFont="1" applyFill="1" applyBorder="1" applyAlignment="1">
      <alignment horizontal="center" vertical="center"/>
    </xf>
    <xf numFmtId="0" fontId="6" fillId="13" borderId="18" xfId="0" applyFont="1" applyFill="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0" fillId="2" borderId="4" xfId="0" applyFill="1" applyBorder="1" applyAlignment="1">
      <alignment horizontal="center"/>
    </xf>
    <xf numFmtId="0" fontId="0" fillId="0" borderId="0" xfId="0" applyAlignment="1">
      <alignment horizontal="left" vertical="top" wrapTex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0" xfId="0" applyAlignment="1" applyProtection="1">
      <alignment horizontal="center" vertical="top" wrapText="1"/>
      <protection locked="0"/>
    </xf>
    <xf numFmtId="0" fontId="0" fillId="0" borderId="0" xfId="0" applyAlignment="1">
      <alignment horizontal="center" wrapText="1"/>
    </xf>
    <xf numFmtId="0" fontId="0" fillId="2" borderId="2" xfId="0" applyFill="1" applyBorder="1" applyAlignment="1">
      <alignment horizontal="center" vertical="center"/>
    </xf>
    <xf numFmtId="0" fontId="0" fillId="0" borderId="0" xfId="0" applyAlignment="1">
      <alignment horizont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4" fillId="0" borderId="19" xfId="0" applyFont="1" applyBorder="1" applyAlignment="1">
      <alignment horizontal="left"/>
    </xf>
    <xf numFmtId="0" fontId="0" fillId="0" borderId="19" xfId="0" applyBorder="1" applyAlignment="1">
      <alignment horizontal="left"/>
    </xf>
    <xf numFmtId="0" fontId="0" fillId="4" borderId="0" xfId="0" applyFill="1" applyAlignment="1">
      <alignment horizontal="center" vertical="center"/>
    </xf>
  </cellXfs>
  <cellStyles count="4">
    <cellStyle name="Comma" xfId="1" builtinId="3"/>
    <cellStyle name="Komma 2" xfId="3" xr:uid="{19D53BAF-5F57-441D-8A82-4FF11912334A}"/>
    <cellStyle name="Normal" xfId="0" builtinId="0"/>
    <cellStyle name="Percent" xfId="2" builtinId="5"/>
  </cellStyles>
  <dxfs count="0"/>
  <tableStyles count="0" defaultTableStyle="TableStyleMedium2" defaultPivotStyle="PivotStyleLight16"/>
  <colors>
    <mruColors>
      <color rgb="FFFF99CC"/>
      <color rgb="FFFFCC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P70"/>
  <sheetViews>
    <sheetView topLeftCell="B5" zoomScale="70" zoomScaleNormal="70" workbookViewId="0">
      <selection activeCell="P10" sqref="P10"/>
    </sheetView>
  </sheetViews>
  <sheetFormatPr defaultColWidth="8.58203125" defaultRowHeight="15.5" x14ac:dyDescent="0.35"/>
  <cols>
    <col min="2" max="16" width="16.58203125" customWidth="1"/>
  </cols>
  <sheetData>
    <row r="2" spans="1:16" ht="21" x14ac:dyDescent="0.35">
      <c r="B2" s="58" t="s">
        <v>0</v>
      </c>
      <c r="C2" s="58"/>
    </row>
    <row r="7" spans="1:16" x14ac:dyDescent="0.35">
      <c r="A7" s="4"/>
      <c r="B7" s="1"/>
      <c r="C7" s="1"/>
    </row>
    <row r="8" spans="1:16" ht="45.65" customHeight="1" x14ac:dyDescent="0.35">
      <c r="A8" s="1"/>
      <c r="B8" s="1"/>
      <c r="C8" s="1"/>
      <c r="D8" s="56" t="s">
        <v>1</v>
      </c>
      <c r="E8" s="56" t="s">
        <v>2</v>
      </c>
      <c r="F8" s="56" t="s">
        <v>3</v>
      </c>
      <c r="G8" s="56" t="s">
        <v>4</v>
      </c>
      <c r="H8" s="56" t="s">
        <v>5</v>
      </c>
      <c r="I8" s="56" t="s">
        <v>6</v>
      </c>
      <c r="J8" s="56" t="s">
        <v>7</v>
      </c>
      <c r="K8" s="56" t="s">
        <v>8</v>
      </c>
      <c r="L8" s="56" t="s">
        <v>9</v>
      </c>
      <c r="M8" s="56" t="s">
        <v>10</v>
      </c>
      <c r="N8" s="56" t="s">
        <v>11</v>
      </c>
      <c r="O8" s="56" t="s">
        <v>12</v>
      </c>
      <c r="P8" s="56" t="s">
        <v>13</v>
      </c>
    </row>
    <row r="9" spans="1:16" x14ac:dyDescent="0.35">
      <c r="A9" s="1"/>
      <c r="B9" s="180" t="s">
        <v>14</v>
      </c>
      <c r="C9" s="180"/>
      <c r="D9" s="61">
        <f>'Temas nas políticas gerais'!D58</f>
        <v>1.2100000000000002</v>
      </c>
      <c r="E9" s="37">
        <f>'Temas nas políticas setoriais'!D58</f>
        <v>4.96</v>
      </c>
      <c r="F9" s="37">
        <f>'Bases de dados'!H88</f>
        <v>10.265000000000004</v>
      </c>
      <c r="G9" s="37">
        <f>'Monitoramento de riscos'!E15</f>
        <v>7.4</v>
      </c>
      <c r="H9" s="37">
        <f>'Relevância processo decisório'!E5</f>
        <v>0</v>
      </c>
      <c r="I9" s="37">
        <f>'Ações de mitigação de riscos'!G16</f>
        <v>3.9</v>
      </c>
      <c r="J9" s="37">
        <f>'Prod fin imp positivo'!E70</f>
        <v>1.3800000000000001</v>
      </c>
      <c r="K9" s="37">
        <f>'Portfólio (setor)'!F9</f>
        <v>0</v>
      </c>
      <c r="L9" s="37">
        <f>'Portfólio (localização)'!F9</f>
        <v>0</v>
      </c>
      <c r="M9" s="37">
        <f>'Portfólio (empresa)'!H19</f>
        <v>0</v>
      </c>
      <c r="N9" s="37">
        <f>'Peso fatores ASG portfólio'!H15</f>
        <v>0.30000000000000004</v>
      </c>
      <c r="O9" s="37">
        <f>Governança!G22</f>
        <v>4.1099999999999994</v>
      </c>
      <c r="P9" s="37">
        <f>' Controvérsias socioambientais'!G19</f>
        <v>-0.4</v>
      </c>
    </row>
    <row r="10" spans="1:16" x14ac:dyDescent="0.35">
      <c r="A10" s="1"/>
      <c r="B10" s="180" t="s">
        <v>15</v>
      </c>
      <c r="C10" s="180"/>
      <c r="D10" s="62">
        <v>3</v>
      </c>
      <c r="E10" s="60">
        <v>7</v>
      </c>
      <c r="F10" s="60">
        <v>20</v>
      </c>
      <c r="G10" s="60">
        <v>10</v>
      </c>
      <c r="H10" s="60">
        <v>5</v>
      </c>
      <c r="I10" s="60">
        <v>10</v>
      </c>
      <c r="J10" s="60">
        <v>10</v>
      </c>
      <c r="K10" s="60">
        <v>8</v>
      </c>
      <c r="L10" s="60">
        <v>7</v>
      </c>
      <c r="M10" s="60">
        <v>5</v>
      </c>
      <c r="N10" s="60">
        <v>5</v>
      </c>
      <c r="O10" s="60">
        <v>10</v>
      </c>
      <c r="P10" s="60">
        <v>0</v>
      </c>
    </row>
    <row r="11" spans="1:16" x14ac:dyDescent="0.35">
      <c r="A11" s="1"/>
      <c r="B11" s="1"/>
    </row>
    <row r="12" spans="1:16" x14ac:dyDescent="0.35">
      <c r="A12" s="1"/>
      <c r="B12" s="1"/>
      <c r="C12" s="1"/>
    </row>
    <row r="13" spans="1:16" x14ac:dyDescent="0.35">
      <c r="A13" s="1"/>
      <c r="B13" s="181" t="s">
        <v>16</v>
      </c>
      <c r="C13" s="182"/>
      <c r="D13" s="185">
        <f>SUM(D9:P9)</f>
        <v>33.125</v>
      </c>
    </row>
    <row r="14" spans="1:16" x14ac:dyDescent="0.35">
      <c r="A14" s="1"/>
      <c r="B14" s="183"/>
      <c r="C14" s="184"/>
      <c r="D14" s="186"/>
    </row>
    <row r="15" spans="1:16" x14ac:dyDescent="0.35">
      <c r="A15" s="1"/>
      <c r="B15" s="1"/>
      <c r="C15" s="1"/>
    </row>
    <row r="16" spans="1:16" x14ac:dyDescent="0.35">
      <c r="A16" s="1"/>
      <c r="B16" s="1"/>
      <c r="C16" s="1"/>
    </row>
    <row r="17" spans="1:3" x14ac:dyDescent="0.35">
      <c r="A17" s="1"/>
      <c r="B17" s="1"/>
      <c r="C17" s="1"/>
    </row>
    <row r="18" spans="1:3" x14ac:dyDescent="0.35">
      <c r="A18" s="1"/>
      <c r="B18" s="1"/>
      <c r="C18" s="1"/>
    </row>
    <row r="19" spans="1:3" x14ac:dyDescent="0.35">
      <c r="A19" s="1"/>
      <c r="B19" s="1"/>
      <c r="C19" s="1"/>
    </row>
    <row r="20" spans="1:3" x14ac:dyDescent="0.35">
      <c r="A20" s="1"/>
      <c r="B20" s="1"/>
      <c r="C20" s="1"/>
    </row>
    <row r="21" spans="1:3" x14ac:dyDescent="0.35">
      <c r="A21" s="1"/>
      <c r="B21" s="1"/>
      <c r="C21" s="1"/>
    </row>
    <row r="22" spans="1:3" x14ac:dyDescent="0.35">
      <c r="A22" s="1"/>
      <c r="B22" s="1"/>
      <c r="C22" s="1"/>
    </row>
    <row r="23" spans="1:3" x14ac:dyDescent="0.35">
      <c r="A23" s="1"/>
      <c r="B23" s="1"/>
      <c r="C23" s="1"/>
    </row>
    <row r="24" spans="1:3" x14ac:dyDescent="0.35">
      <c r="A24" s="1"/>
      <c r="B24" s="1"/>
      <c r="C24" s="1"/>
    </row>
    <row r="25" spans="1:3" x14ac:dyDescent="0.35">
      <c r="A25" s="1"/>
      <c r="B25" s="1"/>
      <c r="C25" s="1"/>
    </row>
    <row r="26" spans="1:3" x14ac:dyDescent="0.35">
      <c r="A26" s="1"/>
      <c r="B26" s="1"/>
      <c r="C26" s="1"/>
    </row>
    <row r="27" spans="1:3" x14ac:dyDescent="0.35">
      <c r="A27" s="1"/>
      <c r="B27" s="1"/>
      <c r="C27" s="1"/>
    </row>
    <row r="28" spans="1:3" x14ac:dyDescent="0.35">
      <c r="A28" s="1"/>
      <c r="B28" s="1"/>
      <c r="C28" s="1"/>
    </row>
    <row r="29" spans="1:3" x14ac:dyDescent="0.35">
      <c r="A29" s="1"/>
      <c r="B29" s="1"/>
      <c r="C29" s="1"/>
    </row>
    <row r="30" spans="1:3" x14ac:dyDescent="0.35">
      <c r="A30" s="1"/>
      <c r="B30" s="1"/>
      <c r="C30" s="1"/>
    </row>
    <row r="31" spans="1:3" x14ac:dyDescent="0.35">
      <c r="A31" s="1"/>
      <c r="B31" s="1"/>
      <c r="C31" s="1"/>
    </row>
    <row r="32" spans="1:3" x14ac:dyDescent="0.35">
      <c r="A32" s="1"/>
      <c r="B32" s="1"/>
      <c r="C32" s="1"/>
    </row>
    <row r="33" spans="1:3" x14ac:dyDescent="0.35">
      <c r="A33" s="1"/>
      <c r="B33" s="1"/>
      <c r="C33" s="1"/>
    </row>
    <row r="34" spans="1:3" x14ac:dyDescent="0.35">
      <c r="A34" s="1"/>
      <c r="B34" s="1"/>
      <c r="C34" s="1"/>
    </row>
    <row r="35" spans="1:3" x14ac:dyDescent="0.35">
      <c r="A35" s="1"/>
      <c r="B35" s="1"/>
      <c r="C35" s="1"/>
    </row>
    <row r="36" spans="1:3" x14ac:dyDescent="0.35">
      <c r="A36" s="1"/>
      <c r="B36" s="1"/>
      <c r="C36" s="1"/>
    </row>
    <row r="37" spans="1:3" x14ac:dyDescent="0.35">
      <c r="A37" s="1"/>
      <c r="B37" s="1"/>
      <c r="C37" s="1"/>
    </row>
    <row r="38" spans="1:3" x14ac:dyDescent="0.35">
      <c r="A38" s="1"/>
      <c r="B38" s="1"/>
      <c r="C38" s="1"/>
    </row>
    <row r="39" spans="1:3" x14ac:dyDescent="0.35">
      <c r="A39" s="1"/>
      <c r="B39" s="1"/>
      <c r="C39" s="1"/>
    </row>
    <row r="40" spans="1:3" x14ac:dyDescent="0.35">
      <c r="A40" s="1"/>
      <c r="B40" s="1"/>
      <c r="C40" s="1"/>
    </row>
    <row r="41" spans="1:3" x14ac:dyDescent="0.35">
      <c r="A41" s="1"/>
      <c r="B41" s="1"/>
      <c r="C41" s="1"/>
    </row>
    <row r="42" spans="1:3" x14ac:dyDescent="0.35">
      <c r="A42" s="1"/>
      <c r="B42" s="1"/>
      <c r="C42" s="1"/>
    </row>
    <row r="43" spans="1:3" x14ac:dyDescent="0.35">
      <c r="A43" s="1"/>
      <c r="B43" s="1"/>
      <c r="C43" s="1"/>
    </row>
    <row r="44" spans="1:3" x14ac:dyDescent="0.35">
      <c r="A44" s="1"/>
      <c r="B44" s="1"/>
      <c r="C44" s="1"/>
    </row>
    <row r="45" spans="1:3" x14ac:dyDescent="0.35">
      <c r="A45" s="1"/>
      <c r="B45" s="1"/>
      <c r="C45" s="1"/>
    </row>
    <row r="46" spans="1:3" x14ac:dyDescent="0.35">
      <c r="A46" s="1"/>
      <c r="B46" s="1"/>
      <c r="C46" s="1"/>
    </row>
    <row r="47" spans="1:3" x14ac:dyDescent="0.35">
      <c r="A47" s="1"/>
      <c r="B47" s="1"/>
      <c r="C47" s="1"/>
    </row>
    <row r="48" spans="1:3" x14ac:dyDescent="0.35">
      <c r="A48" s="1"/>
      <c r="B48" s="1"/>
      <c r="C48" s="1"/>
    </row>
    <row r="49" spans="1:3" x14ac:dyDescent="0.35">
      <c r="A49" s="1"/>
      <c r="B49" s="1"/>
      <c r="C49" s="1"/>
    </row>
    <row r="50" spans="1:3" x14ac:dyDescent="0.35">
      <c r="A50" s="1"/>
      <c r="B50" s="1"/>
      <c r="C50" s="1"/>
    </row>
    <row r="51" spans="1:3" x14ac:dyDescent="0.35">
      <c r="A51" s="1"/>
      <c r="B51" s="1"/>
      <c r="C51" s="1"/>
    </row>
    <row r="52" spans="1:3" x14ac:dyDescent="0.35">
      <c r="A52" s="1"/>
      <c r="B52" s="1"/>
      <c r="C52" s="1"/>
    </row>
    <row r="53" spans="1:3" x14ac:dyDescent="0.35">
      <c r="A53" s="1"/>
      <c r="B53" s="1"/>
      <c r="C53" s="1"/>
    </row>
    <row r="54" spans="1:3" x14ac:dyDescent="0.35">
      <c r="A54" s="1"/>
      <c r="B54" s="1"/>
      <c r="C54" s="1"/>
    </row>
    <row r="55" spans="1:3" x14ac:dyDescent="0.35">
      <c r="A55" s="1"/>
      <c r="B55" s="1"/>
      <c r="C55" s="1"/>
    </row>
    <row r="56" spans="1:3" x14ac:dyDescent="0.35">
      <c r="A56" s="1"/>
      <c r="B56" s="1"/>
      <c r="C56" s="1"/>
    </row>
    <row r="57" spans="1:3" x14ac:dyDescent="0.35">
      <c r="A57" s="1"/>
      <c r="B57" s="1"/>
      <c r="C57" s="1"/>
    </row>
    <row r="58" spans="1:3" x14ac:dyDescent="0.35">
      <c r="A58" s="1"/>
      <c r="B58" s="1"/>
      <c r="C58" s="1"/>
    </row>
    <row r="59" spans="1:3" x14ac:dyDescent="0.35">
      <c r="A59" s="1"/>
      <c r="B59" s="1"/>
      <c r="C59" s="1"/>
    </row>
    <row r="60" spans="1:3" x14ac:dyDescent="0.35">
      <c r="A60" s="1"/>
      <c r="B60" s="1"/>
      <c r="C60" s="1"/>
    </row>
    <row r="61" spans="1:3" x14ac:dyDescent="0.35">
      <c r="A61" s="1"/>
      <c r="B61" s="1"/>
      <c r="C61" s="1"/>
    </row>
    <row r="62" spans="1:3" x14ac:dyDescent="0.35">
      <c r="A62" s="1"/>
      <c r="B62" s="1"/>
      <c r="C62" s="1"/>
    </row>
    <row r="63" spans="1:3" ht="18.5" x14ac:dyDescent="0.45">
      <c r="A63" s="6"/>
      <c r="B63" s="6"/>
      <c r="C63" s="6"/>
    </row>
    <row r="64" spans="1:3" ht="18.5" x14ac:dyDescent="0.45">
      <c r="A64" s="6"/>
      <c r="B64" s="6"/>
      <c r="C64" s="6"/>
    </row>
    <row r="65" spans="1:3" ht="21" x14ac:dyDescent="0.35">
      <c r="A65" s="3"/>
      <c r="B65" s="3"/>
      <c r="C65" s="3"/>
    </row>
    <row r="66" spans="1:3" ht="21" x14ac:dyDescent="0.35">
      <c r="A66" s="3"/>
      <c r="B66" s="3"/>
      <c r="C66" s="3"/>
    </row>
    <row r="67" spans="1:3" ht="21" x14ac:dyDescent="0.35">
      <c r="A67" s="3"/>
      <c r="B67" s="3"/>
      <c r="C67" s="3"/>
    </row>
    <row r="68" spans="1:3" ht="21" x14ac:dyDescent="0.35">
      <c r="A68" s="3"/>
      <c r="B68" s="3"/>
      <c r="C68" s="3"/>
    </row>
    <row r="69" spans="1:3" ht="21" x14ac:dyDescent="0.35">
      <c r="A69" s="5"/>
      <c r="B69" s="3"/>
      <c r="C69" s="3"/>
    </row>
    <row r="70" spans="1:3" ht="77.5" x14ac:dyDescent="0.35">
      <c r="A70" s="11" t="s">
        <v>17</v>
      </c>
      <c r="B70" s="11" t="s">
        <v>18</v>
      </c>
      <c r="C70" s="11"/>
    </row>
  </sheetData>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N9">
    <cfRule type="colorScale" priority="3">
      <colorScale>
        <cfvo type="num" val="0"/>
        <cfvo type="num" val="5"/>
        <color rgb="FFFFCCCC"/>
        <color theme="9" tint="0.79998168889431442"/>
      </colorScale>
    </cfRule>
  </conditionalFormatting>
  <conditionalFormatting sqref="O9">
    <cfRule type="colorScale" priority="5">
      <colorScale>
        <cfvo type="num" val="0"/>
        <cfvo type="num" val="10"/>
        <color rgb="FFFFCCCC"/>
        <color theme="9" tint="0.79998168889431442"/>
      </colorScale>
    </cfRule>
  </conditionalFormatting>
  <conditionalFormatting sqref="P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21"/>
  <sheetViews>
    <sheetView zoomScale="70" zoomScaleNormal="70" workbookViewId="0">
      <pane xSplit="1" ySplit="2" topLeftCell="C3" activePane="bottomRight" state="frozen"/>
      <selection pane="topRight" activeCell="B1" sqref="B1"/>
      <selection pane="bottomLeft" activeCell="A3" sqref="A3"/>
      <selection pane="bottomRight" activeCell="C15" sqref="C15:D15"/>
    </sheetView>
  </sheetViews>
  <sheetFormatPr defaultColWidth="10.83203125" defaultRowHeight="15.5" x14ac:dyDescent="0.35"/>
  <cols>
    <col min="1" max="5" width="32.58203125" style="1" customWidth="1"/>
    <col min="6" max="6" width="15" style="1" customWidth="1"/>
    <col min="7" max="7" width="17" style="1" customWidth="1"/>
    <col min="8" max="16384" width="10.83203125" style="1"/>
  </cols>
  <sheetData>
    <row r="1" spans="1:7" ht="16" customHeight="1" x14ac:dyDescent="0.35">
      <c r="A1" s="73"/>
      <c r="B1" s="194" t="s">
        <v>290</v>
      </c>
      <c r="C1" s="194"/>
      <c r="D1" s="194"/>
      <c r="E1" s="194"/>
      <c r="F1" s="43" t="s">
        <v>70</v>
      </c>
      <c r="G1" s="32"/>
    </row>
    <row r="2" spans="1:7" ht="31" x14ac:dyDescent="0.35">
      <c r="A2" s="35" t="s">
        <v>291</v>
      </c>
      <c r="B2" s="24" t="s">
        <v>292</v>
      </c>
      <c r="C2" s="24" t="s">
        <v>293</v>
      </c>
      <c r="D2" s="24" t="s">
        <v>294</v>
      </c>
      <c r="E2" s="24" t="s">
        <v>295</v>
      </c>
      <c r="F2" s="43"/>
    </row>
    <row r="3" spans="1:7" x14ac:dyDescent="0.35">
      <c r="A3" s="21" t="s">
        <v>296</v>
      </c>
      <c r="B3" s="105"/>
      <c r="C3" s="105"/>
      <c r="D3" s="105"/>
      <c r="E3" s="105"/>
      <c r="F3" s="42">
        <f>SUM(B3:E3)</f>
        <v>0</v>
      </c>
    </row>
    <row r="4" spans="1:7" x14ac:dyDescent="0.35">
      <c r="A4" s="21"/>
      <c r="B4" s="105"/>
      <c r="C4" s="105"/>
      <c r="D4" s="105"/>
      <c r="E4" s="105"/>
      <c r="F4" s="42"/>
    </row>
    <row r="5" spans="1:7" x14ac:dyDescent="0.35">
      <c r="A5" s="21" t="s">
        <v>297</v>
      </c>
      <c r="B5" s="106"/>
      <c r="C5" s="106"/>
      <c r="D5" s="106"/>
      <c r="E5" s="106"/>
      <c r="F5" s="42">
        <f>SUM(B5:E5)</f>
        <v>0</v>
      </c>
    </row>
    <row r="6" spans="1:7" x14ac:dyDescent="0.35">
      <c r="A6" s="21"/>
      <c r="B6" s="106"/>
      <c r="C6" s="106"/>
      <c r="D6" s="106"/>
      <c r="E6" s="107"/>
      <c r="F6" s="42"/>
    </row>
    <row r="7" spans="1:7" ht="31" x14ac:dyDescent="0.35">
      <c r="A7" s="68" t="s">
        <v>298</v>
      </c>
      <c r="B7" s="105"/>
      <c r="C7" s="105"/>
      <c r="D7" s="105"/>
      <c r="E7" s="105"/>
      <c r="F7" s="42">
        <f>SUM(B7:E7)</f>
        <v>0</v>
      </c>
    </row>
    <row r="8" spans="1:7" ht="14.5" customHeight="1" x14ac:dyDescent="0.35">
      <c r="A8" s="21"/>
      <c r="B8" s="105"/>
      <c r="C8" s="105"/>
      <c r="D8" s="105"/>
      <c r="E8" s="105"/>
      <c r="F8" s="42"/>
    </row>
    <row r="9" spans="1:7" x14ac:dyDescent="0.35">
      <c r="A9" s="35" t="s">
        <v>70</v>
      </c>
      <c r="B9" s="47">
        <f>SUM(B3:B7)</f>
        <v>0</v>
      </c>
      <c r="C9" s="47">
        <f t="shared" ref="C9:E9" si="0">SUM(C3:C7)</f>
        <v>0</v>
      </c>
      <c r="D9" s="47">
        <f t="shared" si="0"/>
        <v>0</v>
      </c>
      <c r="E9" s="47">
        <f t="shared" si="0"/>
        <v>0</v>
      </c>
      <c r="F9" s="92">
        <f>MIN(SUM(F3:F8),8)</f>
        <v>0</v>
      </c>
      <c r="G9" s="8" t="s">
        <v>299</v>
      </c>
    </row>
    <row r="10" spans="1:7" x14ac:dyDescent="0.35">
      <c r="A10"/>
      <c r="B10"/>
    </row>
    <row r="11" spans="1:7" ht="155" x14ac:dyDescent="0.35">
      <c r="C11" s="134" t="s">
        <v>300</v>
      </c>
      <c r="D11" s="128" t="s">
        <v>301</v>
      </c>
    </row>
    <row r="12" spans="1:7" ht="16" x14ac:dyDescent="0.35">
      <c r="B12" s="136" t="s">
        <v>302</v>
      </c>
    </row>
    <row r="13" spans="1:7" ht="16" x14ac:dyDescent="0.35">
      <c r="B13" s="136" t="s">
        <v>303</v>
      </c>
      <c r="F13" s="8"/>
      <c r="G13" s="11"/>
    </row>
    <row r="14" spans="1:7" ht="16" x14ac:dyDescent="0.35">
      <c r="B14" s="136" t="s">
        <v>304</v>
      </c>
    </row>
    <row r="15" spans="1:7" ht="16" x14ac:dyDescent="0.35">
      <c r="B15" s="136" t="s">
        <v>305</v>
      </c>
      <c r="C15" s="195" t="s">
        <v>306</v>
      </c>
      <c r="D15" s="195"/>
    </row>
    <row r="16" spans="1:7" ht="16" x14ac:dyDescent="0.35">
      <c r="B16" s="136" t="s">
        <v>307</v>
      </c>
    </row>
    <row r="17" spans="2:2" ht="16" x14ac:dyDescent="0.35">
      <c r="B17" s="136" t="s">
        <v>308</v>
      </c>
    </row>
    <row r="18" spans="2:2" ht="16" x14ac:dyDescent="0.35">
      <c r="B18" s="136" t="s">
        <v>309</v>
      </c>
    </row>
    <row r="19" spans="2:2" ht="16" x14ac:dyDescent="0.35">
      <c r="B19" s="136" t="s">
        <v>310</v>
      </c>
    </row>
    <row r="20" spans="2:2" ht="16" x14ac:dyDescent="0.35">
      <c r="B20" s="136" t="s">
        <v>311</v>
      </c>
    </row>
    <row r="21" spans="2:2" ht="16" x14ac:dyDescent="0.35">
      <c r="B21" s="136" t="s">
        <v>312</v>
      </c>
    </row>
  </sheetData>
  <sheetProtection formatRows="0"/>
  <mergeCells count="2">
    <mergeCell ref="B1:E1"/>
    <mergeCell ref="C15:D15"/>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3"/>
  <sheetViews>
    <sheetView zoomScale="70" zoomScaleNormal="70" workbookViewId="0">
      <pane xSplit="1" ySplit="2" topLeftCell="B3" activePane="bottomRight" state="frozen"/>
      <selection pane="topRight" activeCell="B1" sqref="B1"/>
      <selection pane="bottomLeft" activeCell="A3" sqref="A3"/>
      <selection pane="bottomRight" activeCell="B12" sqref="B12"/>
    </sheetView>
  </sheetViews>
  <sheetFormatPr defaultColWidth="10.83203125" defaultRowHeight="15.5" x14ac:dyDescent="0.35"/>
  <cols>
    <col min="1" max="4" width="32.58203125" style="1" customWidth="1"/>
    <col min="5" max="5" width="15" style="1" customWidth="1"/>
    <col min="6" max="6" width="12.5" style="1" customWidth="1"/>
    <col min="7" max="7" width="15" style="1" customWidth="1"/>
    <col min="8" max="16384" width="10.83203125" style="1"/>
  </cols>
  <sheetData>
    <row r="1" spans="1:7" x14ac:dyDescent="0.35">
      <c r="A1" s="2"/>
      <c r="B1" s="196" t="s">
        <v>290</v>
      </c>
      <c r="C1" s="196"/>
      <c r="D1" s="196"/>
      <c r="E1" s="2"/>
      <c r="F1" s="2"/>
    </row>
    <row r="2" spans="1:7" ht="89.15" customHeight="1" x14ac:dyDescent="0.35">
      <c r="A2" s="31" t="s">
        <v>313</v>
      </c>
      <c r="B2" s="45" t="s">
        <v>314</v>
      </c>
      <c r="C2" s="45" t="s">
        <v>315</v>
      </c>
      <c r="D2" s="45" t="s">
        <v>316</v>
      </c>
      <c r="E2" s="20" t="s">
        <v>24</v>
      </c>
      <c r="F2" s="20" t="s">
        <v>70</v>
      </c>
      <c r="G2" s="32"/>
    </row>
    <row r="3" spans="1:7" ht="16" customHeight="1" x14ac:dyDescent="0.35">
      <c r="A3" s="13" t="s">
        <v>317</v>
      </c>
      <c r="B3" s="97"/>
      <c r="C3" s="97"/>
      <c r="D3" s="97"/>
      <c r="E3" s="78">
        <v>0.45</v>
      </c>
      <c r="F3" s="50">
        <f>SUM(B3:D3)*E3</f>
        <v>0</v>
      </c>
    </row>
    <row r="4" spans="1:7" ht="16" customHeight="1" x14ac:dyDescent="0.35">
      <c r="A4" s="13"/>
      <c r="B4" s="97"/>
      <c r="C4" s="97"/>
      <c r="D4" s="97"/>
      <c r="E4" s="39"/>
      <c r="F4" s="50"/>
    </row>
    <row r="5" spans="1:7" ht="16" customHeight="1" x14ac:dyDescent="0.35">
      <c r="A5" s="13" t="s">
        <v>318</v>
      </c>
      <c r="B5" s="108"/>
      <c r="C5" s="108"/>
      <c r="D5" s="108"/>
      <c r="E5" s="78">
        <v>0.3</v>
      </c>
      <c r="F5" s="50">
        <f>SUM(B5:D5)*E5</f>
        <v>0</v>
      </c>
    </row>
    <row r="6" spans="1:7" ht="16" customHeight="1" x14ac:dyDescent="0.35">
      <c r="A6" s="13"/>
      <c r="B6" s="109"/>
      <c r="C6" s="109"/>
      <c r="D6" s="109"/>
      <c r="E6" s="39"/>
      <c r="F6" s="50"/>
    </row>
    <row r="7" spans="1:7" ht="16" customHeight="1" x14ac:dyDescent="0.35">
      <c r="A7" s="14" t="s">
        <v>319</v>
      </c>
      <c r="B7" s="97"/>
      <c r="C7" s="97"/>
      <c r="D7" s="97"/>
      <c r="E7" s="78">
        <v>0.25</v>
      </c>
      <c r="F7" s="50">
        <f>SUM(B7:D7)*E7</f>
        <v>0</v>
      </c>
    </row>
    <row r="8" spans="1:7" ht="16" customHeight="1" x14ac:dyDescent="0.35">
      <c r="A8" s="13"/>
      <c r="B8" s="97"/>
      <c r="C8" s="97"/>
      <c r="D8" s="97"/>
      <c r="E8" s="39"/>
      <c r="F8" s="50"/>
    </row>
    <row r="9" spans="1:7" ht="16" customHeight="1" x14ac:dyDescent="0.35">
      <c r="A9" s="31" t="s">
        <v>196</v>
      </c>
      <c r="B9" s="38">
        <f>SUM(B3:B8)</f>
        <v>0</v>
      </c>
      <c r="C9" s="38">
        <f t="shared" ref="C9:D9" si="0">SUM(C3:C8)</f>
        <v>0</v>
      </c>
      <c r="D9" s="38">
        <f t="shared" si="0"/>
        <v>0</v>
      </c>
      <c r="E9" s="38"/>
      <c r="F9" s="91">
        <f>MIN(SUM(F3:F8),7)</f>
        <v>0</v>
      </c>
      <c r="G9" s="8" t="s">
        <v>100</v>
      </c>
    </row>
    <row r="10" spans="1:7" x14ac:dyDescent="0.35">
      <c r="A10" s="65"/>
      <c r="B10" s="65"/>
    </row>
    <row r="11" spans="1:7" ht="46.5" x14ac:dyDescent="0.35">
      <c r="B11" s="128" t="s">
        <v>320</v>
      </c>
      <c r="C11" s="134" t="s">
        <v>300</v>
      </c>
    </row>
    <row r="13" spans="1:7" ht="30" customHeight="1" x14ac:dyDescent="0.35">
      <c r="E13" s="8"/>
      <c r="F13" s="11"/>
    </row>
  </sheetData>
  <sheetProtection formatRows="0"/>
  <mergeCells count="1">
    <mergeCell ref="B1:D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2"/>
  <sheetViews>
    <sheetView zoomScale="60" zoomScaleNormal="60" workbookViewId="0">
      <pane xSplit="1" ySplit="2" topLeftCell="C15" activePane="bottomRight" state="frozen"/>
      <selection pane="topRight" activeCell="B1" sqref="B1"/>
      <selection pane="bottomLeft" activeCell="A3" sqref="A3"/>
      <selection pane="bottomRight" activeCell="C19" sqref="C19:D19"/>
    </sheetView>
  </sheetViews>
  <sheetFormatPr defaultColWidth="10.83203125" defaultRowHeight="15.5" x14ac:dyDescent="0.35"/>
  <cols>
    <col min="1" max="5" width="32.58203125" style="1" customWidth="1"/>
    <col min="6" max="6" width="29.5" style="1" customWidth="1"/>
    <col min="7" max="7" width="15" style="1" customWidth="1"/>
    <col min="8" max="8" width="17" style="1" customWidth="1"/>
    <col min="9" max="9" width="16.5" style="1" customWidth="1"/>
    <col min="10" max="16384" width="10.83203125" style="1"/>
  </cols>
  <sheetData>
    <row r="1" spans="1:9" x14ac:dyDescent="0.35">
      <c r="A1" s="31"/>
      <c r="B1" s="198" t="s">
        <v>321</v>
      </c>
      <c r="C1" s="199"/>
      <c r="D1" s="199"/>
      <c r="E1" s="200"/>
      <c r="F1" s="31"/>
      <c r="G1" s="31"/>
      <c r="H1" s="31"/>
    </row>
    <row r="2" spans="1:9" ht="92.5" customHeight="1" x14ac:dyDescent="0.35">
      <c r="A2" s="31" t="s">
        <v>322</v>
      </c>
      <c r="B2" s="45" t="s">
        <v>292</v>
      </c>
      <c r="C2" s="45" t="s">
        <v>293</v>
      </c>
      <c r="D2" s="45" t="s">
        <v>323</v>
      </c>
      <c r="E2" s="45" t="s">
        <v>295</v>
      </c>
      <c r="F2" s="31" t="s">
        <v>196</v>
      </c>
      <c r="G2" s="31" t="s">
        <v>24</v>
      </c>
      <c r="H2" s="31" t="s">
        <v>25</v>
      </c>
      <c r="I2" s="32"/>
    </row>
    <row r="3" spans="1:9" ht="32.15" customHeight="1" x14ac:dyDescent="0.35">
      <c r="A3" s="34" t="s">
        <v>324</v>
      </c>
      <c r="B3" s="97"/>
      <c r="C3" s="97"/>
      <c r="D3" s="97"/>
      <c r="E3" s="97"/>
      <c r="F3" s="50">
        <f>SUM(B3:E3)</f>
        <v>0</v>
      </c>
      <c r="G3" s="83">
        <v>0.2</v>
      </c>
      <c r="H3" s="50">
        <f>SUM(B3:E3)*G3</f>
        <v>0</v>
      </c>
    </row>
    <row r="4" spans="1:9" ht="32.15" customHeight="1" x14ac:dyDescent="0.35">
      <c r="A4" s="34"/>
      <c r="B4" s="97"/>
      <c r="C4" s="97"/>
      <c r="D4" s="97"/>
      <c r="E4" s="97"/>
      <c r="F4" s="50"/>
      <c r="G4" s="38"/>
      <c r="H4" s="50"/>
    </row>
    <row r="5" spans="1:9" ht="32.15" customHeight="1" x14ac:dyDescent="0.35">
      <c r="A5" s="34" t="s">
        <v>325</v>
      </c>
      <c r="B5" s="98"/>
      <c r="C5" s="98"/>
      <c r="D5" s="98"/>
      <c r="E5" s="98"/>
      <c r="F5" s="50">
        <f t="shared" ref="F5:F17" si="0">SUM(B5:E5)</f>
        <v>0</v>
      </c>
      <c r="G5" s="83">
        <v>0.1</v>
      </c>
      <c r="H5" s="50">
        <f t="shared" ref="H5:H17" si="1">SUM(B5:E5)*G5</f>
        <v>0</v>
      </c>
    </row>
    <row r="6" spans="1:9" ht="32.15" customHeight="1" x14ac:dyDescent="0.35">
      <c r="A6" s="13"/>
      <c r="B6" s="98"/>
      <c r="C6" s="98"/>
      <c r="D6" s="98"/>
      <c r="E6" s="98"/>
      <c r="F6" s="50"/>
      <c r="G6" s="38"/>
      <c r="H6" s="50"/>
    </row>
    <row r="7" spans="1:9" ht="32.15" customHeight="1" x14ac:dyDescent="0.35">
      <c r="A7" s="14" t="s">
        <v>326</v>
      </c>
      <c r="B7" s="97"/>
      <c r="C7" s="97"/>
      <c r="D7" s="97"/>
      <c r="E7" s="97"/>
      <c r="F7" s="50">
        <f t="shared" si="0"/>
        <v>0</v>
      </c>
      <c r="G7" s="83">
        <v>0.05</v>
      </c>
      <c r="H7" s="50">
        <f t="shared" si="1"/>
        <v>0</v>
      </c>
    </row>
    <row r="8" spans="1:9" ht="32.15" customHeight="1" x14ac:dyDescent="0.35">
      <c r="A8" s="13"/>
      <c r="B8" s="97"/>
      <c r="C8" s="97"/>
      <c r="D8" s="97"/>
      <c r="E8" s="97"/>
      <c r="F8" s="50"/>
      <c r="G8" s="38"/>
      <c r="H8" s="50"/>
    </row>
    <row r="9" spans="1:9" ht="32.15" customHeight="1" x14ac:dyDescent="0.35">
      <c r="A9" s="14" t="s">
        <v>327</v>
      </c>
      <c r="B9" s="98"/>
      <c r="C9" s="98"/>
      <c r="D9" s="98"/>
      <c r="E9" s="98"/>
      <c r="F9" s="50">
        <f t="shared" si="0"/>
        <v>0</v>
      </c>
      <c r="G9" s="83">
        <v>0.25</v>
      </c>
      <c r="H9" s="50">
        <f t="shared" si="1"/>
        <v>0</v>
      </c>
    </row>
    <row r="10" spans="1:9" ht="32.15" customHeight="1" x14ac:dyDescent="0.35">
      <c r="A10" s="13"/>
      <c r="B10" s="98"/>
      <c r="C10" s="98"/>
      <c r="D10" s="98"/>
      <c r="E10" s="98"/>
      <c r="F10" s="50"/>
      <c r="G10" s="38"/>
      <c r="H10" s="50"/>
    </row>
    <row r="11" spans="1:9" ht="32.15" customHeight="1" x14ac:dyDescent="0.35">
      <c r="A11" s="34" t="s">
        <v>328</v>
      </c>
      <c r="B11" s="97"/>
      <c r="C11" s="97"/>
      <c r="D11" s="97"/>
      <c r="E11" s="97"/>
      <c r="F11" s="50">
        <f t="shared" si="0"/>
        <v>0</v>
      </c>
      <c r="G11" s="83">
        <v>0.1</v>
      </c>
      <c r="H11" s="50">
        <f t="shared" si="1"/>
        <v>0</v>
      </c>
    </row>
    <row r="12" spans="1:9" ht="32.15" customHeight="1" x14ac:dyDescent="0.35">
      <c r="A12" s="13"/>
      <c r="B12" s="97"/>
      <c r="C12" s="110"/>
      <c r="D12" s="97"/>
      <c r="E12" s="97"/>
      <c r="F12" s="50"/>
      <c r="G12" s="38"/>
      <c r="H12" s="50"/>
    </row>
    <row r="13" spans="1:9" ht="32.15" customHeight="1" x14ac:dyDescent="0.35">
      <c r="A13" s="14" t="s">
        <v>329</v>
      </c>
      <c r="B13" s="98"/>
      <c r="C13" s="98"/>
      <c r="D13" s="98"/>
      <c r="E13" s="98"/>
      <c r="F13" s="50">
        <f t="shared" si="0"/>
        <v>0</v>
      </c>
      <c r="G13" s="83">
        <v>0.05</v>
      </c>
      <c r="H13" s="50">
        <f t="shared" si="1"/>
        <v>0</v>
      </c>
    </row>
    <row r="14" spans="1:9" ht="32.15" customHeight="1" x14ac:dyDescent="0.35">
      <c r="A14" s="13"/>
      <c r="B14" s="98"/>
      <c r="C14" s="98"/>
      <c r="D14" s="98"/>
      <c r="E14" s="98"/>
      <c r="F14" s="50"/>
      <c r="G14" s="38"/>
      <c r="H14" s="50"/>
    </row>
    <row r="15" spans="1:9" ht="66" customHeight="1" x14ac:dyDescent="0.35">
      <c r="A15" s="14" t="s">
        <v>330</v>
      </c>
      <c r="B15" s="97"/>
      <c r="C15" s="97"/>
      <c r="D15" s="97"/>
      <c r="E15" s="97"/>
      <c r="F15" s="50">
        <f t="shared" si="0"/>
        <v>0</v>
      </c>
      <c r="G15" s="83">
        <v>0.1</v>
      </c>
      <c r="H15" s="50">
        <f t="shared" si="1"/>
        <v>0</v>
      </c>
    </row>
    <row r="16" spans="1:9" ht="32.15" customHeight="1" x14ac:dyDescent="0.35">
      <c r="A16" s="13"/>
      <c r="B16" s="97"/>
      <c r="C16" s="97"/>
      <c r="D16" s="97"/>
      <c r="E16" s="97"/>
      <c r="F16" s="50"/>
      <c r="G16" s="38"/>
      <c r="H16" s="50"/>
    </row>
    <row r="17" spans="1:9" ht="48.65" customHeight="1" x14ac:dyDescent="0.35">
      <c r="A17" s="14" t="s">
        <v>331</v>
      </c>
      <c r="B17" s="98"/>
      <c r="C17" s="98"/>
      <c r="D17" s="98"/>
      <c r="E17" s="98"/>
      <c r="F17" s="50">
        <f t="shared" si="0"/>
        <v>0</v>
      </c>
      <c r="G17" s="83">
        <v>0.15</v>
      </c>
      <c r="H17" s="50">
        <f t="shared" si="1"/>
        <v>0</v>
      </c>
    </row>
    <row r="18" spans="1:9" ht="48.65" customHeight="1" x14ac:dyDescent="0.35">
      <c r="A18" s="14"/>
      <c r="B18" s="98"/>
      <c r="C18" s="98"/>
      <c r="D18" s="98"/>
      <c r="E18" s="98"/>
      <c r="F18" s="50"/>
      <c r="G18" s="83"/>
      <c r="H18" s="50"/>
    </row>
    <row r="19" spans="1:9" ht="26.15" customHeight="1" x14ac:dyDescent="0.45">
      <c r="A19" s="197"/>
      <c r="B19" s="197"/>
      <c r="C19" s="201" t="s">
        <v>306</v>
      </c>
      <c r="D19" s="202"/>
      <c r="E19" s="12"/>
      <c r="F19" s="41" t="s">
        <v>70</v>
      </c>
      <c r="G19" s="84">
        <f>SUM(G3:G17)</f>
        <v>1</v>
      </c>
      <c r="H19" s="90">
        <f>SUM(H3:H17)</f>
        <v>0</v>
      </c>
      <c r="I19" s="8" t="s">
        <v>209</v>
      </c>
    </row>
    <row r="20" spans="1:9" x14ac:dyDescent="0.35">
      <c r="B20" s="128"/>
    </row>
    <row r="22" spans="1:9" x14ac:dyDescent="0.35">
      <c r="C22" s="12"/>
    </row>
  </sheetData>
  <sheetProtection formatRows="0"/>
  <mergeCells count="3">
    <mergeCell ref="A19:B19"/>
    <mergeCell ref="B1:E1"/>
    <mergeCell ref="C19:D1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0F1AE-0DD8-44DD-A9E0-04CC5B7BB236}">
  <dimension ref="A1:I18"/>
  <sheetViews>
    <sheetView zoomScale="60" zoomScaleNormal="60" workbookViewId="0">
      <pane xSplit="1" ySplit="2" topLeftCell="C17" activePane="bottomRight" state="frozen"/>
      <selection pane="topRight" activeCell="B1" sqref="B1"/>
      <selection pane="bottomLeft" activeCell="A3" sqref="A3"/>
      <selection pane="bottomRight" activeCell="H14" sqref="H3:H14"/>
    </sheetView>
  </sheetViews>
  <sheetFormatPr defaultColWidth="10.83203125" defaultRowHeight="15.5" x14ac:dyDescent="0.35"/>
  <cols>
    <col min="1" max="1" width="48.58203125" style="1" customWidth="1"/>
    <col min="2" max="5" width="32.58203125" style="1" customWidth="1"/>
    <col min="6" max="6" width="29.5" style="1" customWidth="1"/>
    <col min="7" max="7" width="15" style="1" customWidth="1"/>
    <col min="8" max="8" width="17" style="1" customWidth="1"/>
    <col min="9" max="9" width="16.5" style="1" customWidth="1"/>
    <col min="10" max="16384" width="10.83203125" style="1"/>
  </cols>
  <sheetData>
    <row r="1" spans="1:9" x14ac:dyDescent="0.35">
      <c r="A1" s="31"/>
      <c r="B1" s="198" t="s">
        <v>321</v>
      </c>
      <c r="C1" s="199"/>
      <c r="D1" s="199"/>
      <c r="E1" s="200"/>
      <c r="F1" s="31"/>
      <c r="G1" s="31"/>
      <c r="H1" s="31"/>
    </row>
    <row r="2" spans="1:9" ht="92.5" customHeight="1" x14ac:dyDescent="0.35">
      <c r="A2" s="31" t="s">
        <v>313</v>
      </c>
      <c r="B2" s="45" t="s">
        <v>292</v>
      </c>
      <c r="C2" s="45" t="s">
        <v>293</v>
      </c>
      <c r="D2" s="45" t="s">
        <v>323</v>
      </c>
      <c r="E2" s="45" t="s">
        <v>295</v>
      </c>
      <c r="F2" s="31" t="s">
        <v>196</v>
      </c>
      <c r="G2" s="31" t="s">
        <v>24</v>
      </c>
      <c r="H2" s="31" t="s">
        <v>25</v>
      </c>
      <c r="I2" s="32"/>
    </row>
    <row r="3" spans="1:9" ht="32.15" customHeight="1" x14ac:dyDescent="0.35">
      <c r="A3" s="63" t="s">
        <v>332</v>
      </c>
      <c r="B3" s="97"/>
      <c r="C3" s="101">
        <v>2</v>
      </c>
      <c r="D3" s="97"/>
      <c r="E3" s="97"/>
      <c r="F3" s="50">
        <f>SUM(B3:E3)</f>
        <v>2</v>
      </c>
      <c r="G3" s="83">
        <v>0.05</v>
      </c>
      <c r="H3" s="50">
        <f>SUM(B3:E3)*G3</f>
        <v>0.1</v>
      </c>
    </row>
    <row r="4" spans="1:9" ht="32.15" customHeight="1" x14ac:dyDescent="0.35">
      <c r="A4" s="63"/>
      <c r="B4" s="97"/>
      <c r="C4" s="161" t="s">
        <v>333</v>
      </c>
      <c r="D4" s="97"/>
      <c r="E4" s="97"/>
      <c r="F4" s="50"/>
      <c r="G4" s="38"/>
      <c r="H4" s="50"/>
    </row>
    <row r="5" spans="1:9" ht="32.15" customHeight="1" x14ac:dyDescent="0.35">
      <c r="A5" s="63" t="s">
        <v>334</v>
      </c>
      <c r="B5" s="98"/>
      <c r="C5" s="162">
        <v>2</v>
      </c>
      <c r="D5" s="98"/>
      <c r="E5" s="98"/>
      <c r="F5" s="50">
        <f t="shared" ref="F5:F13" si="0">SUM(B5:E5)</f>
        <v>2</v>
      </c>
      <c r="G5" s="83">
        <v>0.1</v>
      </c>
      <c r="H5" s="50">
        <f>SUM(B5:E5)*G5</f>
        <v>0.2</v>
      </c>
    </row>
    <row r="6" spans="1:9" ht="32.15" customHeight="1" x14ac:dyDescent="0.35">
      <c r="A6" s="63"/>
      <c r="B6" s="98"/>
      <c r="C6" s="163" t="s">
        <v>333</v>
      </c>
      <c r="D6" s="98"/>
      <c r="E6" s="98"/>
      <c r="F6" s="50"/>
      <c r="G6" s="38"/>
      <c r="H6" s="50"/>
    </row>
    <row r="7" spans="1:9" ht="32.15" customHeight="1" x14ac:dyDescent="0.35">
      <c r="A7" s="64" t="s">
        <v>335</v>
      </c>
      <c r="B7" s="97"/>
      <c r="C7" s="97"/>
      <c r="D7" s="97"/>
      <c r="E7" s="97"/>
      <c r="F7" s="50">
        <f t="shared" si="0"/>
        <v>0</v>
      </c>
      <c r="G7" s="83">
        <v>0.15</v>
      </c>
      <c r="H7" s="50">
        <f>SUM(B7:E7)*G7</f>
        <v>0</v>
      </c>
    </row>
    <row r="8" spans="1:9" ht="32.15" customHeight="1" x14ac:dyDescent="0.35">
      <c r="A8" s="63"/>
      <c r="B8" s="158"/>
      <c r="C8" s="159"/>
      <c r="D8" s="159"/>
      <c r="E8" s="160"/>
      <c r="F8" s="50"/>
      <c r="G8" s="38"/>
      <c r="H8" s="50"/>
    </row>
    <row r="9" spans="1:9" ht="32.15" customHeight="1" x14ac:dyDescent="0.35">
      <c r="A9" s="67" t="s">
        <v>336</v>
      </c>
      <c r="B9" s="98"/>
      <c r="C9" s="98"/>
      <c r="D9" s="98"/>
      <c r="E9" s="98"/>
      <c r="F9" s="50">
        <f t="shared" si="0"/>
        <v>0</v>
      </c>
      <c r="G9" s="83">
        <v>0.15</v>
      </c>
      <c r="H9" s="50">
        <f t="shared" ref="H9:H13" si="1">SUM(B9:E9)*G9</f>
        <v>0</v>
      </c>
    </row>
    <row r="10" spans="1:9" ht="32.15" customHeight="1" x14ac:dyDescent="0.35">
      <c r="A10" s="63"/>
      <c r="B10" s="98"/>
      <c r="C10" s="98"/>
      <c r="D10" s="98"/>
      <c r="E10" s="98"/>
      <c r="F10" s="50"/>
      <c r="G10" s="38"/>
      <c r="H10" s="50"/>
    </row>
    <row r="11" spans="1:9" ht="32.15" customHeight="1" x14ac:dyDescent="0.35">
      <c r="A11" s="70" t="s">
        <v>337</v>
      </c>
      <c r="B11" s="97"/>
      <c r="C11" s="97"/>
      <c r="D11" s="97"/>
      <c r="E11" s="97"/>
      <c r="F11" s="50">
        <f t="shared" si="0"/>
        <v>0</v>
      </c>
      <c r="G11" s="83">
        <v>0.25</v>
      </c>
      <c r="H11" s="50">
        <f t="shared" si="1"/>
        <v>0</v>
      </c>
    </row>
    <row r="12" spans="1:9" ht="32.15" customHeight="1" x14ac:dyDescent="0.35">
      <c r="A12" s="63"/>
      <c r="B12" s="97"/>
      <c r="C12" s="110"/>
      <c r="D12" s="97"/>
      <c r="E12" s="97"/>
      <c r="F12" s="50"/>
      <c r="G12" s="38"/>
      <c r="H12" s="50"/>
    </row>
    <row r="13" spans="1:9" ht="32.15" customHeight="1" x14ac:dyDescent="0.35">
      <c r="A13" s="67" t="s">
        <v>338</v>
      </c>
      <c r="B13" s="98"/>
      <c r="C13" s="98"/>
      <c r="D13" s="98"/>
      <c r="E13" s="98"/>
      <c r="F13" s="50">
        <f t="shared" si="0"/>
        <v>0</v>
      </c>
      <c r="G13" s="83">
        <v>0.3</v>
      </c>
      <c r="H13" s="50">
        <f t="shared" si="1"/>
        <v>0</v>
      </c>
    </row>
    <row r="14" spans="1:9" ht="32.15" customHeight="1" x14ac:dyDescent="0.35">
      <c r="A14" s="14"/>
      <c r="B14" s="98"/>
      <c r="C14" s="98"/>
      <c r="D14" s="98"/>
      <c r="E14" s="98"/>
      <c r="F14" s="50"/>
      <c r="G14" s="83"/>
      <c r="H14" s="50"/>
    </row>
    <row r="15" spans="1:9" ht="26.15" customHeight="1" x14ac:dyDescent="0.35">
      <c r="A15" s="15"/>
      <c r="B15" s="12"/>
      <c r="C15" s="12"/>
      <c r="D15" s="12"/>
      <c r="E15" s="12"/>
      <c r="F15" s="41" t="s">
        <v>70</v>
      </c>
      <c r="G15" s="84">
        <f>SUM(G3:G13)</f>
        <v>1</v>
      </c>
      <c r="H15" s="90">
        <f>SUM(H3:H14)</f>
        <v>0.30000000000000004</v>
      </c>
      <c r="I15" s="8" t="s">
        <v>339</v>
      </c>
    </row>
    <row r="17" spans="2:3" ht="62" x14ac:dyDescent="0.35">
      <c r="B17" s="128" t="s">
        <v>340</v>
      </c>
      <c r="C17" s="128"/>
    </row>
    <row r="18" spans="2:3" x14ac:dyDescent="0.35">
      <c r="C18" s="12"/>
    </row>
  </sheetData>
  <sheetProtection formatRows="0"/>
  <mergeCells count="1">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23"/>
  <sheetViews>
    <sheetView tabSelected="1" zoomScale="60" zoomScaleNormal="60" workbookViewId="0">
      <pane xSplit="1" ySplit="1" topLeftCell="B9" activePane="bottomRight" state="frozen"/>
      <selection pane="topRight" activeCell="B1" sqref="B1"/>
      <selection pane="bottomLeft" activeCell="A2" sqref="A2"/>
      <selection pane="bottomRight" activeCell="C12" sqref="C12"/>
    </sheetView>
  </sheetViews>
  <sheetFormatPr defaultColWidth="10.83203125" defaultRowHeight="15.5" x14ac:dyDescent="0.35"/>
  <cols>
    <col min="1" max="1" width="48.58203125" style="8" customWidth="1"/>
    <col min="2" max="2" width="45.25" style="8" customWidth="1"/>
    <col min="3" max="3" width="42.08203125" style="8" customWidth="1"/>
    <col min="4" max="4" width="48.33203125" style="8" customWidth="1"/>
    <col min="5" max="5" width="13.58203125" style="8" customWidth="1"/>
    <col min="6" max="6" width="15.33203125" style="8" customWidth="1"/>
    <col min="7" max="7" width="15.5" style="8" customWidth="1"/>
    <col min="8" max="8" width="21.83203125" style="8" customWidth="1"/>
    <col min="9" max="16384" width="10.83203125" style="8"/>
  </cols>
  <sheetData>
    <row r="1" spans="1:7" ht="67.5" customHeight="1" x14ac:dyDescent="0.35">
      <c r="A1" s="43" t="s">
        <v>341</v>
      </c>
      <c r="B1" s="24" t="s">
        <v>342</v>
      </c>
      <c r="C1" s="24" t="s">
        <v>343</v>
      </c>
      <c r="D1" s="24" t="s">
        <v>344</v>
      </c>
      <c r="E1" s="35" t="s">
        <v>196</v>
      </c>
      <c r="F1" s="35" t="s">
        <v>24</v>
      </c>
      <c r="G1" s="35" t="s">
        <v>25</v>
      </c>
    </row>
    <row r="2" spans="1:7" x14ac:dyDescent="0.35">
      <c r="A2" s="23" t="s">
        <v>345</v>
      </c>
      <c r="B2" s="141"/>
      <c r="C2" s="141"/>
      <c r="D2" s="141">
        <v>10</v>
      </c>
      <c r="E2" s="111">
        <f>SUM(B2:D2)</f>
        <v>10</v>
      </c>
      <c r="F2" s="76">
        <v>0.15</v>
      </c>
      <c r="G2" s="47">
        <f>(B2*F2)+(C2*F2)+(D2*F2)</f>
        <v>1.5</v>
      </c>
    </row>
    <row r="3" spans="1:7" ht="106" customHeight="1" x14ac:dyDescent="0.35">
      <c r="A3" s="23"/>
      <c r="B3" s="141"/>
      <c r="C3" s="141"/>
      <c r="D3" s="156" t="s">
        <v>346</v>
      </c>
      <c r="E3" s="111"/>
      <c r="F3" s="36"/>
      <c r="G3" s="47"/>
    </row>
    <row r="4" spans="1:7" x14ac:dyDescent="0.35">
      <c r="A4" s="23" t="s">
        <v>347</v>
      </c>
      <c r="B4" s="142"/>
      <c r="C4" s="142">
        <v>2</v>
      </c>
      <c r="D4" s="142"/>
      <c r="E4" s="111">
        <f t="shared" ref="E4:E20" si="0">SUM(B4:D4)</f>
        <v>2</v>
      </c>
      <c r="F4" s="88">
        <v>7.4999999999999997E-2</v>
      </c>
      <c r="G4" s="47">
        <f>(B4*F4)+(C4*F4)+(D4*F4)</f>
        <v>0.15</v>
      </c>
    </row>
    <row r="5" spans="1:7" x14ac:dyDescent="0.35">
      <c r="A5" s="23"/>
      <c r="B5" s="142"/>
      <c r="C5" s="143" t="s">
        <v>348</v>
      </c>
      <c r="D5" s="142"/>
      <c r="E5" s="111"/>
      <c r="F5" s="36"/>
      <c r="G5" s="47"/>
    </row>
    <row r="6" spans="1:7" x14ac:dyDescent="0.35">
      <c r="A6" s="23" t="s">
        <v>349</v>
      </c>
      <c r="B6" s="141">
        <v>0</v>
      </c>
      <c r="C6" s="141"/>
      <c r="D6" s="141"/>
      <c r="E6" s="111">
        <f t="shared" si="0"/>
        <v>0</v>
      </c>
      <c r="F6" s="88">
        <v>7.4999999999999997E-2</v>
      </c>
      <c r="G6" s="47">
        <f>(B6*F6)+(C6*F6)+(D6*F6)</f>
        <v>0</v>
      </c>
    </row>
    <row r="7" spans="1:7" ht="46.5" x14ac:dyDescent="0.35">
      <c r="A7" s="23"/>
      <c r="B7" s="156" t="s">
        <v>350</v>
      </c>
      <c r="C7" s="144"/>
      <c r="D7" s="144"/>
      <c r="E7" s="111"/>
      <c r="F7" s="36"/>
      <c r="G7" s="47"/>
    </row>
    <row r="8" spans="1:7" ht="46.5" x14ac:dyDescent="0.35">
      <c r="A8" s="24" t="s">
        <v>351</v>
      </c>
      <c r="B8" s="142">
        <v>0</v>
      </c>
      <c r="C8" s="142"/>
      <c r="D8" s="142"/>
      <c r="E8" s="112">
        <f t="shared" si="0"/>
        <v>0</v>
      </c>
      <c r="F8" s="85">
        <v>0.15</v>
      </c>
      <c r="G8" s="47">
        <f>(B8*F8)+(C8*F8)+(D8*F8)</f>
        <v>0</v>
      </c>
    </row>
    <row r="9" spans="1:7" x14ac:dyDescent="0.35">
      <c r="A9" s="24"/>
      <c r="B9" s="145" t="s">
        <v>352</v>
      </c>
      <c r="C9" s="139"/>
      <c r="D9" s="145"/>
      <c r="E9" s="112"/>
      <c r="F9" s="86"/>
      <c r="G9" s="47"/>
    </row>
    <row r="10" spans="1:7" ht="46.5" x14ac:dyDescent="0.35">
      <c r="A10" s="24" t="s">
        <v>353</v>
      </c>
      <c r="B10" s="141">
        <v>0</v>
      </c>
      <c r="C10" s="141"/>
      <c r="D10" s="141"/>
      <c r="E10" s="112">
        <f t="shared" si="0"/>
        <v>0</v>
      </c>
      <c r="F10" s="85">
        <v>0.1</v>
      </c>
      <c r="G10" s="47">
        <f>(B10*F10)+(C10*F10)+(D10*F10)</f>
        <v>0</v>
      </c>
    </row>
    <row r="11" spans="1:7" x14ac:dyDescent="0.35">
      <c r="A11" s="24"/>
      <c r="B11" s="144" t="s">
        <v>352</v>
      </c>
      <c r="C11" s="144"/>
      <c r="D11" s="144"/>
      <c r="E11" s="112"/>
      <c r="F11" s="86"/>
      <c r="G11" s="47"/>
    </row>
    <row r="12" spans="1:7" ht="31" x14ac:dyDescent="0.35">
      <c r="A12" s="24" t="s">
        <v>354</v>
      </c>
      <c r="B12" s="142">
        <v>0</v>
      </c>
      <c r="C12" s="142">
        <v>3</v>
      </c>
      <c r="D12" s="142"/>
      <c r="E12" s="112">
        <f t="shared" si="0"/>
        <v>3</v>
      </c>
      <c r="F12" s="85">
        <v>0.1</v>
      </c>
      <c r="G12" s="47">
        <f>(B12*F12)+(C12*F12)+(D12*F12)</f>
        <v>0.30000000000000004</v>
      </c>
    </row>
    <row r="13" spans="1:7" ht="142.5" customHeight="1" x14ac:dyDescent="0.35">
      <c r="A13" s="24"/>
      <c r="B13" s="139"/>
      <c r="C13" s="139" t="s">
        <v>355</v>
      </c>
      <c r="D13" s="139"/>
      <c r="E13" s="112"/>
      <c r="F13" s="86"/>
      <c r="G13" s="47"/>
    </row>
    <row r="14" spans="1:7" ht="31" x14ac:dyDescent="0.35">
      <c r="A14" s="24" t="s">
        <v>356</v>
      </c>
      <c r="B14" s="141"/>
      <c r="C14" s="141"/>
      <c r="D14" s="141">
        <v>8</v>
      </c>
      <c r="E14" s="112">
        <f t="shared" si="0"/>
        <v>8</v>
      </c>
      <c r="F14" s="85">
        <v>0.1</v>
      </c>
      <c r="G14" s="47">
        <f>(B14*F14)+(C14*F14)+(D14*F14)</f>
        <v>0.8</v>
      </c>
    </row>
    <row r="15" spans="1:7" ht="195.65" customHeight="1" x14ac:dyDescent="0.35">
      <c r="A15" s="23"/>
      <c r="B15" s="144"/>
      <c r="C15" s="144"/>
      <c r="D15" s="140" t="s">
        <v>357</v>
      </c>
      <c r="E15" s="111"/>
      <c r="F15" s="36"/>
      <c r="G15" s="47"/>
    </row>
    <row r="16" spans="1:7" ht="31" x14ac:dyDescent="0.35">
      <c r="A16" s="24" t="s">
        <v>358</v>
      </c>
      <c r="B16" s="142"/>
      <c r="C16" s="142"/>
      <c r="D16" s="142">
        <v>8</v>
      </c>
      <c r="E16" s="112">
        <f t="shared" si="0"/>
        <v>8</v>
      </c>
      <c r="F16" s="85">
        <v>0.1</v>
      </c>
      <c r="G16" s="47">
        <f>(B16*F16)+(C16*F16)+(D16*F16)</f>
        <v>0.8</v>
      </c>
    </row>
    <row r="17" spans="1:8" ht="203.5" customHeight="1" x14ac:dyDescent="0.35">
      <c r="A17" s="23"/>
      <c r="B17" s="145"/>
      <c r="C17" s="145"/>
      <c r="D17" s="139" t="s">
        <v>359</v>
      </c>
      <c r="E17" s="111"/>
      <c r="F17" s="36"/>
      <c r="G17" s="47"/>
    </row>
    <row r="18" spans="1:8" ht="46.5" x14ac:dyDescent="0.35">
      <c r="A18" s="29" t="s">
        <v>360</v>
      </c>
      <c r="B18" s="141"/>
      <c r="C18" s="141"/>
      <c r="D18" s="141">
        <v>7</v>
      </c>
      <c r="E18" s="112">
        <f t="shared" si="0"/>
        <v>7</v>
      </c>
      <c r="F18" s="85">
        <v>0.08</v>
      </c>
      <c r="G18" s="47">
        <f>(B18*F18)+(C18*F18)+(D18*F18)</f>
        <v>0.56000000000000005</v>
      </c>
    </row>
    <row r="19" spans="1:8" ht="158.5" customHeight="1" x14ac:dyDescent="0.35">
      <c r="A19" s="23"/>
      <c r="B19" s="140"/>
      <c r="C19" s="138"/>
      <c r="D19" s="138" t="s">
        <v>361</v>
      </c>
      <c r="E19" s="111"/>
      <c r="F19" s="36"/>
      <c r="G19" s="47"/>
    </row>
    <row r="20" spans="1:8" ht="46.5" x14ac:dyDescent="0.35">
      <c r="A20" s="24" t="s">
        <v>362</v>
      </c>
      <c r="B20" s="142">
        <v>0</v>
      </c>
      <c r="C20" s="142"/>
      <c r="D20" s="142"/>
      <c r="E20" s="112">
        <f t="shared" si="0"/>
        <v>0</v>
      </c>
      <c r="F20" s="85">
        <v>7.0000000000000007E-2</v>
      </c>
      <c r="G20" s="47">
        <f>(B20*F20)+(C20*F20)+(D20*F20)</f>
        <v>0</v>
      </c>
    </row>
    <row r="21" spans="1:8" x14ac:dyDescent="0.35">
      <c r="A21" s="23"/>
      <c r="B21" s="139"/>
      <c r="C21" s="139"/>
      <c r="D21" s="139"/>
      <c r="E21" s="111"/>
      <c r="F21" s="76"/>
      <c r="G21" s="47"/>
    </row>
    <row r="22" spans="1:8" x14ac:dyDescent="0.35">
      <c r="E22" s="41" t="s">
        <v>70</v>
      </c>
      <c r="F22" s="87"/>
      <c r="G22" s="89">
        <f>SUM(G2:G21)</f>
        <v>4.1099999999999994</v>
      </c>
      <c r="H22" s="8" t="s">
        <v>197</v>
      </c>
    </row>
    <row r="23" spans="1:8" ht="77.5" x14ac:dyDescent="0.35">
      <c r="B23" s="137" t="s">
        <v>363</v>
      </c>
    </row>
  </sheetData>
  <sheetProtection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19"/>
  <sheetViews>
    <sheetView zoomScale="70" zoomScaleNormal="70" workbookViewId="0">
      <pane xSplit="1" ySplit="2" topLeftCell="B20" activePane="bottomRight" state="frozen"/>
      <selection pane="topRight" activeCell="B1" sqref="B1"/>
      <selection pane="bottomLeft" activeCell="A3" sqref="A3"/>
      <selection pane="bottomRight" activeCell="G18" sqref="G3:G18"/>
    </sheetView>
  </sheetViews>
  <sheetFormatPr defaultColWidth="10.83203125" defaultRowHeight="15.5" x14ac:dyDescent="0.35"/>
  <cols>
    <col min="1" max="1" width="64.58203125" style="8" customWidth="1"/>
    <col min="2" max="4" width="25" style="8" customWidth="1"/>
    <col min="5" max="7" width="16.58203125" style="8" customWidth="1"/>
    <col min="8" max="8" width="16.5" style="8" customWidth="1"/>
    <col min="9" max="16384" width="10.83203125" style="8"/>
  </cols>
  <sheetData>
    <row r="1" spans="1:20" x14ac:dyDescent="0.35">
      <c r="A1" s="7"/>
      <c r="B1" s="203" t="s">
        <v>364</v>
      </c>
      <c r="C1" s="203"/>
      <c r="D1" s="203"/>
      <c r="E1" s="7"/>
      <c r="F1" s="7"/>
      <c r="G1" s="7"/>
    </row>
    <row r="2" spans="1:20" ht="112" customHeight="1" x14ac:dyDescent="0.35">
      <c r="A2" s="43" t="s">
        <v>365</v>
      </c>
      <c r="B2" s="24" t="s">
        <v>366</v>
      </c>
      <c r="C2" s="24" t="s">
        <v>367</v>
      </c>
      <c r="D2" s="24" t="s">
        <v>368</v>
      </c>
      <c r="E2" s="35" t="s">
        <v>196</v>
      </c>
      <c r="F2" s="35" t="s">
        <v>24</v>
      </c>
      <c r="G2" s="35" t="s">
        <v>25</v>
      </c>
    </row>
    <row r="3" spans="1:20" ht="32.15" customHeight="1" x14ac:dyDescent="0.35">
      <c r="A3" s="23" t="s">
        <v>369</v>
      </c>
      <c r="B3" s="95">
        <v>0</v>
      </c>
      <c r="C3" s="95"/>
      <c r="D3" s="95"/>
      <c r="E3" s="53">
        <f>SUM(B3:D3)</f>
        <v>0</v>
      </c>
      <c r="F3" s="76">
        <v>-0.15</v>
      </c>
      <c r="G3" s="53">
        <f>(B3*F3)+(C3*F3)+(D3*F3)</f>
        <v>0</v>
      </c>
      <c r="T3" s="8">
        <v>-2</v>
      </c>
    </row>
    <row r="4" spans="1:20" ht="32.15" customHeight="1" x14ac:dyDescent="0.35">
      <c r="A4" s="23"/>
      <c r="B4" s="95"/>
      <c r="C4" s="95"/>
      <c r="D4" s="95"/>
      <c r="E4" s="53"/>
      <c r="F4" s="76"/>
      <c r="G4" s="53"/>
    </row>
    <row r="5" spans="1:20" ht="32.15" customHeight="1" x14ac:dyDescent="0.35">
      <c r="A5" s="23" t="s">
        <v>370</v>
      </c>
      <c r="B5" s="104">
        <v>0</v>
      </c>
      <c r="C5" s="104"/>
      <c r="D5" s="104"/>
      <c r="E5" s="53">
        <f t="shared" ref="E5:E13" si="0">SUM(B5:D5)</f>
        <v>0</v>
      </c>
      <c r="F5" s="76">
        <v>-0.2</v>
      </c>
      <c r="G5" s="53">
        <f>(B5*F5)+(C5*F5)+(D5*F5)</f>
        <v>0</v>
      </c>
    </row>
    <row r="6" spans="1:20" ht="32.15" customHeight="1" x14ac:dyDescent="0.35">
      <c r="A6" s="23"/>
      <c r="B6" s="104"/>
      <c r="C6" s="104"/>
      <c r="D6" s="104"/>
      <c r="E6" s="53"/>
      <c r="F6" s="76"/>
      <c r="G6" s="53"/>
    </row>
    <row r="7" spans="1:20" ht="32.15" customHeight="1" x14ac:dyDescent="0.35">
      <c r="A7" s="24" t="s">
        <v>371</v>
      </c>
      <c r="B7" s="95">
        <v>0</v>
      </c>
      <c r="C7" s="95"/>
      <c r="D7" s="95"/>
      <c r="E7" s="53">
        <f t="shared" si="0"/>
        <v>0</v>
      </c>
      <c r="F7" s="76">
        <v>-0.2</v>
      </c>
      <c r="G7" s="53">
        <f>(B7*F7)+(C7*F7)+(D7*F7)</f>
        <v>0</v>
      </c>
    </row>
    <row r="8" spans="1:20" ht="32.15" customHeight="1" x14ac:dyDescent="0.35">
      <c r="A8" s="23"/>
      <c r="B8" s="95"/>
      <c r="C8" s="95"/>
      <c r="D8" s="95"/>
      <c r="E8" s="53"/>
      <c r="F8" s="76"/>
      <c r="G8" s="53"/>
    </row>
    <row r="9" spans="1:20" ht="32.15" customHeight="1" x14ac:dyDescent="0.35">
      <c r="A9" s="24" t="s">
        <v>372</v>
      </c>
      <c r="B9" s="104"/>
      <c r="C9" s="104"/>
      <c r="D9" s="104">
        <v>3</v>
      </c>
      <c r="E9" s="53">
        <f t="shared" si="0"/>
        <v>3</v>
      </c>
      <c r="F9" s="85">
        <v>-0.1</v>
      </c>
      <c r="G9" s="53">
        <f>(B9*F9)+(C9*F9)+(D9*F9)</f>
        <v>-0.30000000000000004</v>
      </c>
    </row>
    <row r="10" spans="1:20" ht="32.15" customHeight="1" x14ac:dyDescent="0.35">
      <c r="A10" s="24"/>
      <c r="B10" s="104"/>
      <c r="C10" s="104"/>
      <c r="D10" s="104"/>
      <c r="E10" s="53"/>
      <c r="F10" s="85"/>
      <c r="G10" s="53"/>
    </row>
    <row r="11" spans="1:20" ht="32.15" customHeight="1" x14ac:dyDescent="0.35">
      <c r="A11" s="24" t="s">
        <v>373</v>
      </c>
      <c r="B11" s="95"/>
      <c r="C11" s="95">
        <v>1</v>
      </c>
      <c r="D11" s="95"/>
      <c r="E11" s="53">
        <f t="shared" si="0"/>
        <v>1</v>
      </c>
      <c r="F11" s="85">
        <v>-0.1</v>
      </c>
      <c r="G11" s="53">
        <f>(B11*F11)+(C11*F11)+(D11*F11)</f>
        <v>-0.1</v>
      </c>
    </row>
    <row r="12" spans="1:20" ht="32.15" customHeight="1" x14ac:dyDescent="0.35">
      <c r="A12" s="23"/>
      <c r="B12" s="95"/>
      <c r="C12" s="95"/>
      <c r="D12" s="95"/>
      <c r="E12" s="53"/>
      <c r="F12" s="76"/>
      <c r="G12" s="53"/>
    </row>
    <row r="13" spans="1:20" ht="32.15" customHeight="1" x14ac:dyDescent="0.35">
      <c r="A13" s="24" t="s">
        <v>374</v>
      </c>
      <c r="B13" s="104">
        <v>0</v>
      </c>
      <c r="C13" s="104"/>
      <c r="D13" s="104"/>
      <c r="E13" s="53">
        <f t="shared" si="0"/>
        <v>0</v>
      </c>
      <c r="F13" s="85">
        <v>-0.1</v>
      </c>
      <c r="G13" s="53">
        <f>(B13*F13)+(C13*F13)+(D13*F13)</f>
        <v>0</v>
      </c>
    </row>
    <row r="14" spans="1:20" ht="32.15" customHeight="1" x14ac:dyDescent="0.35">
      <c r="A14" s="24"/>
      <c r="B14" s="104"/>
      <c r="C14" s="104"/>
      <c r="D14" s="104"/>
      <c r="E14" s="53"/>
      <c r="F14" s="85"/>
      <c r="G14" s="53"/>
    </row>
    <row r="15" spans="1:20" ht="32.15" customHeight="1" x14ac:dyDescent="0.35">
      <c r="A15" s="24" t="s">
        <v>375</v>
      </c>
      <c r="B15" s="95">
        <v>0</v>
      </c>
      <c r="C15" s="95"/>
      <c r="D15" s="95"/>
      <c r="E15" s="53">
        <f t="shared" ref="E15" si="1">SUM(B15:D15)</f>
        <v>0</v>
      </c>
      <c r="F15" s="85">
        <v>-0.1</v>
      </c>
      <c r="G15" s="53">
        <f>(B15*F15)+(C15*F15)+(D15*F15)</f>
        <v>0</v>
      </c>
    </row>
    <row r="16" spans="1:20" ht="32.15" customHeight="1" x14ac:dyDescent="0.35">
      <c r="A16" s="23"/>
      <c r="B16" s="95"/>
      <c r="C16" s="95"/>
      <c r="D16" s="95"/>
      <c r="E16" s="53"/>
      <c r="F16" s="76"/>
      <c r="G16" s="53"/>
    </row>
    <row r="17" spans="1:8" ht="32.15" customHeight="1" x14ac:dyDescent="0.35">
      <c r="A17" s="24" t="s">
        <v>376</v>
      </c>
      <c r="B17" s="104">
        <v>0</v>
      </c>
      <c r="C17" s="104"/>
      <c r="D17" s="104"/>
      <c r="E17" s="53">
        <f t="shared" ref="E17" si="2">SUM(B17:D17)</f>
        <v>0</v>
      </c>
      <c r="F17" s="85">
        <v>-0.05</v>
      </c>
      <c r="G17" s="53">
        <f>(B17*F17)+(C17*F17)+(D17*F17)</f>
        <v>0</v>
      </c>
    </row>
    <row r="18" spans="1:8" ht="32.15" customHeight="1" x14ac:dyDescent="0.35">
      <c r="A18" s="24"/>
      <c r="B18" s="104"/>
      <c r="C18" s="104"/>
      <c r="D18" s="104"/>
      <c r="E18" s="53"/>
      <c r="F18" s="85"/>
      <c r="G18" s="53"/>
    </row>
    <row r="19" spans="1:8" x14ac:dyDescent="0.35">
      <c r="A19" s="177"/>
      <c r="E19" s="41" t="s">
        <v>70</v>
      </c>
      <c r="F19" s="76">
        <f>SUM(F3:F18)</f>
        <v>-1</v>
      </c>
      <c r="G19" s="54">
        <f>SUM(G3:G18)</f>
        <v>-0.4</v>
      </c>
      <c r="H19" s="8" t="s">
        <v>377</v>
      </c>
    </row>
  </sheetData>
  <sheetProtection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58203125" defaultRowHeight="15.5" x14ac:dyDescent="0.35"/>
  <cols>
    <col min="2" max="4" width="16.58203125" customWidth="1"/>
  </cols>
  <sheetData>
    <row r="2" spans="2:4" x14ac:dyDescent="0.35">
      <c r="B2" s="57" t="s">
        <v>19</v>
      </c>
      <c r="C2" s="57" t="s">
        <v>20</v>
      </c>
      <c r="D2" s="57"/>
    </row>
    <row r="3" spans="2:4" x14ac:dyDescent="0.35">
      <c r="B3" s="1" t="s">
        <v>21</v>
      </c>
      <c r="C3" s="66">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62"/>
  <sheetViews>
    <sheetView zoomScaleNormal="100" workbookViewId="0">
      <pane xSplit="1" ySplit="1" topLeftCell="B55" activePane="bottomRight" state="frozen"/>
      <selection pane="topRight" activeCell="B1" sqref="B1"/>
      <selection pane="bottomLeft" activeCell="A2" sqref="A2"/>
      <selection pane="bottomRight" activeCell="B55" sqref="B55"/>
    </sheetView>
  </sheetViews>
  <sheetFormatPr defaultColWidth="10.5" defaultRowHeight="15.5" x14ac:dyDescent="0.35"/>
  <cols>
    <col min="1" max="1" width="48.58203125" customWidth="1"/>
    <col min="2" max="2" width="64.58203125" style="8" customWidth="1"/>
    <col min="3" max="4" width="16.58203125" customWidth="1"/>
    <col min="5" max="5" width="12.33203125" customWidth="1"/>
  </cols>
  <sheetData>
    <row r="1" spans="1:4" ht="34.5" customHeight="1" x14ac:dyDescent="0.35">
      <c r="A1" s="49" t="s">
        <v>22</v>
      </c>
      <c r="B1" s="49" t="s">
        <v>23</v>
      </c>
      <c r="C1" s="49" t="s">
        <v>24</v>
      </c>
      <c r="D1" s="49" t="s">
        <v>25</v>
      </c>
    </row>
    <row r="2" spans="1:4" x14ac:dyDescent="0.35">
      <c r="A2" s="114" t="s">
        <v>26</v>
      </c>
      <c r="B2" s="121">
        <v>2.5</v>
      </c>
      <c r="C2" s="115">
        <v>0.05</v>
      </c>
      <c r="D2" s="42">
        <f>B2*C2</f>
        <v>0.125</v>
      </c>
    </row>
    <row r="3" spans="1:4" ht="77.5" x14ac:dyDescent="0.35">
      <c r="A3" s="114"/>
      <c r="B3" s="168" t="s">
        <v>27</v>
      </c>
      <c r="C3" s="115"/>
      <c r="D3" s="42"/>
    </row>
    <row r="4" spans="1:4" x14ac:dyDescent="0.35">
      <c r="A4" s="114" t="s">
        <v>28</v>
      </c>
      <c r="B4" s="121">
        <v>2.5</v>
      </c>
      <c r="C4" s="115">
        <v>0.05</v>
      </c>
      <c r="D4" s="42">
        <f>B4*C4</f>
        <v>0.125</v>
      </c>
    </row>
    <row r="5" spans="1:4" x14ac:dyDescent="0.35">
      <c r="A5" s="114"/>
      <c r="B5" s="168"/>
      <c r="C5" s="115"/>
      <c r="D5" s="42"/>
    </row>
    <row r="6" spans="1:4" x14ac:dyDescent="0.35">
      <c r="A6" s="114" t="s">
        <v>29</v>
      </c>
      <c r="B6" s="121">
        <v>1.5</v>
      </c>
      <c r="C6" s="115">
        <v>0.05</v>
      </c>
      <c r="D6" s="42">
        <f>B6*C6</f>
        <v>7.5000000000000011E-2</v>
      </c>
    </row>
    <row r="7" spans="1:4" x14ac:dyDescent="0.35">
      <c r="A7" s="114"/>
      <c r="B7" s="168" t="s">
        <v>30</v>
      </c>
      <c r="C7" s="115"/>
      <c r="D7" s="42"/>
    </row>
    <row r="8" spans="1:4" x14ac:dyDescent="0.35">
      <c r="A8" s="114" t="s">
        <v>31</v>
      </c>
      <c r="B8" s="121">
        <v>3</v>
      </c>
      <c r="C8" s="115">
        <v>0.05</v>
      </c>
      <c r="D8" s="42">
        <f>B8*C8</f>
        <v>0.15000000000000002</v>
      </c>
    </row>
    <row r="9" spans="1:4" ht="155" x14ac:dyDescent="0.35">
      <c r="A9" s="114"/>
      <c r="B9" s="173" t="s">
        <v>32</v>
      </c>
      <c r="C9" s="115"/>
      <c r="D9" s="42"/>
    </row>
    <row r="10" spans="1:4" x14ac:dyDescent="0.35">
      <c r="A10" s="114" t="s">
        <v>33</v>
      </c>
      <c r="B10" s="121">
        <v>0</v>
      </c>
      <c r="C10" s="115">
        <v>0.05</v>
      </c>
      <c r="D10" s="42">
        <f>B10*C10</f>
        <v>0</v>
      </c>
    </row>
    <row r="11" spans="1:4" ht="62" x14ac:dyDescent="0.35">
      <c r="A11" s="114"/>
      <c r="B11" s="174" t="s">
        <v>34</v>
      </c>
      <c r="C11" s="115"/>
      <c r="D11" s="42"/>
    </row>
    <row r="12" spans="1:4" x14ac:dyDescent="0.35">
      <c r="A12" s="114" t="s">
        <v>35</v>
      </c>
      <c r="B12" s="121">
        <v>1</v>
      </c>
      <c r="C12" s="115">
        <v>0.05</v>
      </c>
      <c r="D12" s="42">
        <f>B12*C12</f>
        <v>0.05</v>
      </c>
    </row>
    <row r="13" spans="1:4" ht="108.5" x14ac:dyDescent="0.35">
      <c r="A13" s="114"/>
      <c r="B13" s="168" t="s">
        <v>36</v>
      </c>
      <c r="C13" s="115"/>
      <c r="D13" s="42"/>
    </row>
    <row r="14" spans="1:4" x14ac:dyDescent="0.35">
      <c r="A14" s="114" t="s">
        <v>37</v>
      </c>
      <c r="B14" s="121">
        <v>1</v>
      </c>
      <c r="C14" s="115">
        <v>0.05</v>
      </c>
      <c r="D14" s="42">
        <f>B14*C14</f>
        <v>0.05</v>
      </c>
    </row>
    <row r="15" spans="1:4" ht="46.5" x14ac:dyDescent="0.35">
      <c r="A15" s="114"/>
      <c r="B15" s="175" t="s">
        <v>38</v>
      </c>
      <c r="C15" s="115"/>
      <c r="D15" s="42"/>
    </row>
    <row r="16" spans="1:4" x14ac:dyDescent="0.35">
      <c r="A16" s="114" t="s">
        <v>39</v>
      </c>
      <c r="B16" s="121">
        <v>1</v>
      </c>
      <c r="C16" s="115">
        <v>0.03</v>
      </c>
      <c r="D16" s="42">
        <f>B16*C16</f>
        <v>0.03</v>
      </c>
    </row>
    <row r="17" spans="1:4" ht="62" x14ac:dyDescent="0.35">
      <c r="A17" s="114"/>
      <c r="B17" s="174" t="s">
        <v>40</v>
      </c>
      <c r="C17" s="115"/>
      <c r="D17" s="42"/>
    </row>
    <row r="18" spans="1:4" x14ac:dyDescent="0.35">
      <c r="A18" s="114" t="s">
        <v>41</v>
      </c>
      <c r="B18" s="121">
        <v>2</v>
      </c>
      <c r="C18" s="115">
        <v>0.02</v>
      </c>
      <c r="D18" s="42">
        <f>B18*C18</f>
        <v>0.04</v>
      </c>
    </row>
    <row r="19" spans="1:4" ht="108.5" x14ac:dyDescent="0.35">
      <c r="A19" s="114"/>
      <c r="B19" s="116" t="s">
        <v>42</v>
      </c>
      <c r="C19" s="115"/>
      <c r="D19" s="42"/>
    </row>
    <row r="20" spans="1:4" x14ac:dyDescent="0.35">
      <c r="A20" s="114" t="s">
        <v>43</v>
      </c>
      <c r="B20" s="121">
        <v>1</v>
      </c>
      <c r="C20" s="115">
        <v>0.03</v>
      </c>
      <c r="D20" s="42">
        <f>B20*C20</f>
        <v>0.03</v>
      </c>
    </row>
    <row r="21" spans="1:4" ht="62" x14ac:dyDescent="0.35">
      <c r="A21" s="114"/>
      <c r="B21" s="174" t="s">
        <v>40</v>
      </c>
      <c r="C21" s="115"/>
      <c r="D21" s="42"/>
    </row>
    <row r="22" spans="1:4" x14ac:dyDescent="0.35">
      <c r="A22" s="114" t="s">
        <v>44</v>
      </c>
      <c r="B22" s="121">
        <v>2</v>
      </c>
      <c r="C22" s="115">
        <v>0.03</v>
      </c>
      <c r="D22" s="42">
        <f>B22*C22</f>
        <v>0.06</v>
      </c>
    </row>
    <row r="23" spans="1:4" ht="201.5" x14ac:dyDescent="0.35">
      <c r="A23" s="114"/>
      <c r="B23" s="168" t="s">
        <v>45</v>
      </c>
      <c r="C23" s="115"/>
      <c r="D23" s="42"/>
    </row>
    <row r="24" spans="1:4" ht="31" x14ac:dyDescent="0.35">
      <c r="A24" s="117" t="s">
        <v>46</v>
      </c>
      <c r="B24" s="121">
        <v>0</v>
      </c>
      <c r="C24" s="115">
        <v>0.03</v>
      </c>
      <c r="D24" s="42">
        <f>B24*C24</f>
        <v>0</v>
      </c>
    </row>
    <row r="25" spans="1:4" x14ac:dyDescent="0.35">
      <c r="A25" s="114"/>
      <c r="B25" s="103" t="s">
        <v>47</v>
      </c>
      <c r="C25" s="115"/>
      <c r="D25" s="42"/>
    </row>
    <row r="26" spans="1:4" x14ac:dyDescent="0.35">
      <c r="A26" s="114" t="s">
        <v>48</v>
      </c>
      <c r="B26" s="121">
        <v>3</v>
      </c>
      <c r="C26" s="115">
        <v>0.04</v>
      </c>
      <c r="D26" s="42">
        <f>B26*C26</f>
        <v>0.12</v>
      </c>
    </row>
    <row r="27" spans="1:4" ht="201.5" x14ac:dyDescent="0.35">
      <c r="A27" s="114"/>
      <c r="B27" s="168" t="s">
        <v>49</v>
      </c>
      <c r="C27" s="115"/>
      <c r="D27" s="42"/>
    </row>
    <row r="28" spans="1:4" x14ac:dyDescent="0.35">
      <c r="A28" s="114" t="s">
        <v>50</v>
      </c>
      <c r="B28" s="121">
        <v>3</v>
      </c>
      <c r="C28" s="115">
        <v>0.03</v>
      </c>
      <c r="D28" s="42">
        <f>B28*C28</f>
        <v>0.09</v>
      </c>
    </row>
    <row r="29" spans="1:4" ht="77.5" x14ac:dyDescent="0.35">
      <c r="A29" s="114"/>
      <c r="B29" s="176" t="s">
        <v>51</v>
      </c>
      <c r="C29" s="115"/>
      <c r="D29" s="42"/>
    </row>
    <row r="30" spans="1:4" x14ac:dyDescent="0.35">
      <c r="A30" s="114" t="s">
        <v>52</v>
      </c>
      <c r="B30" s="121">
        <v>0</v>
      </c>
      <c r="C30" s="115">
        <v>0.04</v>
      </c>
      <c r="D30" s="42">
        <f>B30*C30</f>
        <v>0</v>
      </c>
    </row>
    <row r="31" spans="1:4" x14ac:dyDescent="0.35">
      <c r="A31" s="114"/>
      <c r="B31" s="103" t="s">
        <v>47</v>
      </c>
      <c r="C31" s="115"/>
      <c r="D31" s="42"/>
    </row>
    <row r="32" spans="1:4" x14ac:dyDescent="0.35">
      <c r="A32" s="114" t="s">
        <v>53</v>
      </c>
      <c r="B32" s="121">
        <v>0</v>
      </c>
      <c r="C32" s="115">
        <v>0.04</v>
      </c>
      <c r="D32" s="42">
        <f>B32*C32</f>
        <v>0</v>
      </c>
    </row>
    <row r="33" spans="1:4" x14ac:dyDescent="0.35">
      <c r="A33" s="114"/>
      <c r="B33" s="116" t="s">
        <v>47</v>
      </c>
      <c r="C33" s="115"/>
      <c r="D33" s="42"/>
    </row>
    <row r="34" spans="1:4" x14ac:dyDescent="0.35">
      <c r="A34" s="114" t="s">
        <v>54</v>
      </c>
      <c r="B34" s="121">
        <v>0</v>
      </c>
      <c r="C34" s="115">
        <v>0.03</v>
      </c>
      <c r="D34" s="42">
        <f>B34*C34</f>
        <v>0</v>
      </c>
    </row>
    <row r="35" spans="1:4" x14ac:dyDescent="0.35">
      <c r="A35" s="114"/>
      <c r="B35" s="103" t="s">
        <v>47</v>
      </c>
      <c r="C35" s="115"/>
      <c r="D35" s="42"/>
    </row>
    <row r="36" spans="1:4" x14ac:dyDescent="0.35">
      <c r="A36" s="114" t="s">
        <v>55</v>
      </c>
      <c r="B36" s="121">
        <v>0</v>
      </c>
      <c r="C36" s="115">
        <v>0.05</v>
      </c>
      <c r="D36" s="42">
        <f>B36*C36</f>
        <v>0</v>
      </c>
    </row>
    <row r="37" spans="1:4" x14ac:dyDescent="0.35">
      <c r="A37" s="114"/>
      <c r="B37" s="103" t="s">
        <v>47</v>
      </c>
      <c r="C37" s="115"/>
      <c r="D37" s="42"/>
    </row>
    <row r="38" spans="1:4" x14ac:dyDescent="0.35">
      <c r="A38" s="114" t="s">
        <v>56</v>
      </c>
      <c r="B38" s="121">
        <v>2.5</v>
      </c>
      <c r="C38" s="115">
        <v>0.05</v>
      </c>
      <c r="D38" s="42">
        <f>B38*C38</f>
        <v>0.125</v>
      </c>
    </row>
    <row r="39" spans="1:4" ht="170.5" x14ac:dyDescent="0.35">
      <c r="A39" s="114"/>
      <c r="B39" s="168" t="s">
        <v>57</v>
      </c>
      <c r="C39" s="115"/>
      <c r="D39" s="42"/>
    </row>
    <row r="40" spans="1:4" x14ac:dyDescent="0.35">
      <c r="A40" s="117" t="s">
        <v>58</v>
      </c>
      <c r="B40" s="121">
        <v>0</v>
      </c>
      <c r="C40" s="115">
        <v>0.04</v>
      </c>
      <c r="D40" s="42">
        <f>B40*C40</f>
        <v>0</v>
      </c>
    </row>
    <row r="41" spans="1:4" x14ac:dyDescent="0.35">
      <c r="A41" s="114"/>
      <c r="B41" s="116" t="s">
        <v>47</v>
      </c>
      <c r="C41" s="115"/>
      <c r="D41" s="42"/>
    </row>
    <row r="42" spans="1:4" x14ac:dyDescent="0.35">
      <c r="A42" s="114" t="s">
        <v>59</v>
      </c>
      <c r="B42" s="121">
        <v>0</v>
      </c>
      <c r="C42" s="115">
        <v>0.02</v>
      </c>
      <c r="D42" s="42">
        <f>B42*C42</f>
        <v>0</v>
      </c>
    </row>
    <row r="43" spans="1:4" x14ac:dyDescent="0.35">
      <c r="A43" s="114"/>
      <c r="B43" s="103" t="s">
        <v>47</v>
      </c>
      <c r="C43" s="115"/>
      <c r="D43" s="42"/>
    </row>
    <row r="44" spans="1:4" x14ac:dyDescent="0.35">
      <c r="A44" s="114" t="s">
        <v>60</v>
      </c>
      <c r="B44" s="121">
        <v>1</v>
      </c>
      <c r="C44" s="115">
        <v>0.03</v>
      </c>
      <c r="D44" s="42">
        <f>B44*C44</f>
        <v>0.03</v>
      </c>
    </row>
    <row r="45" spans="1:4" x14ac:dyDescent="0.35">
      <c r="A45" s="114"/>
      <c r="B45" s="152" t="s">
        <v>61</v>
      </c>
      <c r="C45" s="115"/>
      <c r="D45" s="42"/>
    </row>
    <row r="46" spans="1:4" x14ac:dyDescent="0.35">
      <c r="A46" s="114" t="s">
        <v>62</v>
      </c>
      <c r="B46" s="121">
        <v>1</v>
      </c>
      <c r="C46" s="115">
        <v>0.03</v>
      </c>
      <c r="D46" s="42">
        <f>B46*C46</f>
        <v>0.03</v>
      </c>
    </row>
    <row r="47" spans="1:4" x14ac:dyDescent="0.35">
      <c r="A47" s="114"/>
      <c r="B47" s="103" t="s">
        <v>61</v>
      </c>
      <c r="C47" s="115"/>
      <c r="D47" s="42"/>
    </row>
    <row r="48" spans="1:4" x14ac:dyDescent="0.35">
      <c r="A48" s="114" t="s">
        <v>63</v>
      </c>
      <c r="B48" s="121">
        <v>0</v>
      </c>
      <c r="C48" s="115">
        <v>0.02</v>
      </c>
      <c r="D48" s="42">
        <f>B48*C48</f>
        <v>0</v>
      </c>
    </row>
    <row r="49" spans="1:5" x14ac:dyDescent="0.35">
      <c r="A49" s="114"/>
      <c r="B49" s="152" t="s">
        <v>47</v>
      </c>
      <c r="C49" s="115"/>
      <c r="D49" s="42"/>
    </row>
    <row r="50" spans="1:5" x14ac:dyDescent="0.35">
      <c r="A50" s="114" t="s">
        <v>64</v>
      </c>
      <c r="B50" s="127">
        <v>3</v>
      </c>
      <c r="C50" s="115">
        <v>0.02</v>
      </c>
      <c r="D50" s="42">
        <f>B50*C50</f>
        <v>0.06</v>
      </c>
    </row>
    <row r="51" spans="1:5" ht="124" x14ac:dyDescent="0.35">
      <c r="A51" s="114"/>
      <c r="B51" s="152" t="s">
        <v>65</v>
      </c>
      <c r="C51" s="115"/>
      <c r="D51" s="42"/>
    </row>
    <row r="52" spans="1:5" x14ac:dyDescent="0.35">
      <c r="A52" s="114" t="s">
        <v>66</v>
      </c>
      <c r="B52" s="121">
        <v>0</v>
      </c>
      <c r="C52" s="115">
        <v>0.02</v>
      </c>
      <c r="D52" s="42">
        <f>B52*C52</f>
        <v>0</v>
      </c>
    </row>
    <row r="53" spans="1:5" x14ac:dyDescent="0.35">
      <c r="A53" s="114"/>
      <c r="B53" s="103" t="s">
        <v>47</v>
      </c>
      <c r="C53" s="115"/>
      <c r="D53" s="42"/>
    </row>
    <row r="54" spans="1:5" x14ac:dyDescent="0.35">
      <c r="A54" s="114" t="s">
        <v>67</v>
      </c>
      <c r="B54" s="121">
        <v>1</v>
      </c>
      <c r="C54" s="115">
        <v>0.02</v>
      </c>
      <c r="D54" s="42">
        <f>B54*C54</f>
        <v>0.02</v>
      </c>
    </row>
    <row r="55" spans="1:5" ht="46.5" x14ac:dyDescent="0.35">
      <c r="A55" s="114"/>
      <c r="B55" s="124" t="s">
        <v>68</v>
      </c>
      <c r="C55" s="115"/>
      <c r="D55" s="42"/>
    </row>
    <row r="56" spans="1:5" x14ac:dyDescent="0.35">
      <c r="A56" s="114" t="s">
        <v>69</v>
      </c>
      <c r="B56" s="121">
        <v>0</v>
      </c>
      <c r="C56" s="115">
        <v>0.03</v>
      </c>
      <c r="D56" s="42">
        <f>B56*C56</f>
        <v>0</v>
      </c>
    </row>
    <row r="57" spans="1:5" x14ac:dyDescent="0.35">
      <c r="A57" s="27"/>
      <c r="B57" s="125" t="s">
        <v>47</v>
      </c>
      <c r="C57" s="74"/>
      <c r="D57" s="42"/>
    </row>
    <row r="58" spans="1:5" x14ac:dyDescent="0.35">
      <c r="B58" s="40" t="s">
        <v>70</v>
      </c>
      <c r="C58" s="74">
        <f>SUM(C2:C57)</f>
        <v>1.0000000000000004</v>
      </c>
      <c r="D58" s="113">
        <f>SUM(D2:D57)</f>
        <v>1.2100000000000002</v>
      </c>
      <c r="E58" s="59" t="s">
        <v>71</v>
      </c>
    </row>
    <row r="60" spans="1:5" ht="62" x14ac:dyDescent="0.35">
      <c r="B60" s="124" t="s">
        <v>72</v>
      </c>
    </row>
    <row r="62" spans="1:5" ht="170.5" x14ac:dyDescent="0.35">
      <c r="B62" s="126" t="s">
        <v>73</v>
      </c>
    </row>
  </sheetData>
  <sheetProtection formatRows="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E69"/>
  <sheetViews>
    <sheetView zoomScale="70" zoomScaleNormal="70" workbookViewId="0">
      <pane xSplit="1" ySplit="1" topLeftCell="B2" activePane="bottomRight" state="frozen"/>
      <selection pane="topRight" activeCell="B1" sqref="B1"/>
      <selection pane="bottomLeft" activeCell="A2" sqref="A2"/>
      <selection pane="bottomRight" activeCell="B51" sqref="B51"/>
    </sheetView>
  </sheetViews>
  <sheetFormatPr defaultColWidth="10.83203125" defaultRowHeight="15.5" x14ac:dyDescent="0.35"/>
  <cols>
    <col min="1" max="1" width="48.58203125" style="1" customWidth="1"/>
    <col min="2" max="2" width="68.75" style="8" customWidth="1"/>
    <col min="3" max="4" width="16.58203125" style="1" customWidth="1"/>
    <col min="5" max="5" width="15.33203125" style="1" customWidth="1"/>
    <col min="6" max="16384" width="10.83203125" style="1"/>
  </cols>
  <sheetData>
    <row r="1" spans="1:4" ht="32.15" customHeight="1" x14ac:dyDescent="0.35">
      <c r="A1" s="43" t="s">
        <v>22</v>
      </c>
      <c r="B1" s="35" t="s">
        <v>74</v>
      </c>
      <c r="C1" s="43" t="s">
        <v>24</v>
      </c>
      <c r="D1" s="43" t="s">
        <v>25</v>
      </c>
    </row>
    <row r="2" spans="1:4" x14ac:dyDescent="0.35">
      <c r="A2" s="114" t="s">
        <v>26</v>
      </c>
      <c r="B2" s="121">
        <v>3</v>
      </c>
      <c r="C2" s="74">
        <v>0.05</v>
      </c>
      <c r="D2" s="42">
        <f>B2*C2</f>
        <v>0.15000000000000002</v>
      </c>
    </row>
    <row r="3" spans="1:4" ht="31" x14ac:dyDescent="0.35">
      <c r="A3" s="114"/>
      <c r="B3" s="103" t="s">
        <v>75</v>
      </c>
      <c r="C3" s="74"/>
      <c r="D3" s="42"/>
    </row>
    <row r="4" spans="1:4" x14ac:dyDescent="0.35">
      <c r="A4" s="114" t="s">
        <v>28</v>
      </c>
      <c r="B4" s="121">
        <v>7</v>
      </c>
      <c r="C4" s="74">
        <v>0.05</v>
      </c>
      <c r="D4" s="42">
        <f>B4*C4</f>
        <v>0.35000000000000003</v>
      </c>
    </row>
    <row r="5" spans="1:4" ht="186" x14ac:dyDescent="0.35">
      <c r="A5" s="114"/>
      <c r="B5" s="103" t="s">
        <v>76</v>
      </c>
      <c r="C5" s="74"/>
      <c r="D5" s="42"/>
    </row>
    <row r="6" spans="1:4" x14ac:dyDescent="0.35">
      <c r="A6" s="114" t="s">
        <v>29</v>
      </c>
      <c r="B6" s="121">
        <v>7</v>
      </c>
      <c r="C6" s="74">
        <v>0.05</v>
      </c>
      <c r="D6" s="42">
        <f>B6*C6</f>
        <v>0.35000000000000003</v>
      </c>
    </row>
    <row r="7" spans="1:4" ht="186" x14ac:dyDescent="0.35">
      <c r="A7" s="114"/>
      <c r="B7" s="103" t="s">
        <v>77</v>
      </c>
      <c r="C7" s="74"/>
      <c r="D7" s="42"/>
    </row>
    <row r="8" spans="1:4" x14ac:dyDescent="0.35">
      <c r="A8" s="114" t="s">
        <v>31</v>
      </c>
      <c r="B8" s="121">
        <v>7</v>
      </c>
      <c r="C8" s="74">
        <v>0.05</v>
      </c>
      <c r="D8" s="42">
        <f>B8*C8</f>
        <v>0.35000000000000003</v>
      </c>
    </row>
    <row r="9" spans="1:4" ht="294.5" x14ac:dyDescent="0.35">
      <c r="A9" s="114"/>
      <c r="B9" s="103" t="s">
        <v>78</v>
      </c>
      <c r="C9" s="74"/>
      <c r="D9" s="42"/>
    </row>
    <row r="10" spans="1:4" x14ac:dyDescent="0.35">
      <c r="A10" s="114" t="s">
        <v>33</v>
      </c>
      <c r="B10" s="121">
        <v>6</v>
      </c>
      <c r="C10" s="74">
        <v>0.05</v>
      </c>
      <c r="D10" s="42">
        <f>B10*C10</f>
        <v>0.30000000000000004</v>
      </c>
    </row>
    <row r="11" spans="1:4" ht="139.5" x14ac:dyDescent="0.35">
      <c r="A11" s="114"/>
      <c r="B11" s="103" t="s">
        <v>79</v>
      </c>
      <c r="C11" s="74"/>
      <c r="D11" s="42"/>
    </row>
    <row r="12" spans="1:4" x14ac:dyDescent="0.35">
      <c r="A12" s="114" t="s">
        <v>35</v>
      </c>
      <c r="B12" s="121">
        <v>7</v>
      </c>
      <c r="C12" s="74">
        <v>0.05</v>
      </c>
      <c r="D12" s="42">
        <f>B12*C12</f>
        <v>0.35000000000000003</v>
      </c>
    </row>
    <row r="13" spans="1:4" ht="279" x14ac:dyDescent="0.35">
      <c r="A13" s="114"/>
      <c r="B13" s="103" t="s">
        <v>80</v>
      </c>
      <c r="C13" s="74"/>
      <c r="D13" s="42"/>
    </row>
    <row r="14" spans="1:4" x14ac:dyDescent="0.35">
      <c r="A14" s="114" t="s">
        <v>37</v>
      </c>
      <c r="B14" s="121">
        <v>5</v>
      </c>
      <c r="C14" s="74">
        <v>0.05</v>
      </c>
      <c r="D14" s="42">
        <f>B14*C14</f>
        <v>0.25</v>
      </c>
    </row>
    <row r="15" spans="1:4" ht="77.5" x14ac:dyDescent="0.35">
      <c r="A15" s="114"/>
      <c r="B15" s="103" t="s">
        <v>81</v>
      </c>
      <c r="C15" s="74"/>
      <c r="D15" s="42"/>
    </row>
    <row r="16" spans="1:4" x14ac:dyDescent="0.35">
      <c r="A16" s="114" t="s">
        <v>39</v>
      </c>
      <c r="B16" s="121">
        <v>7</v>
      </c>
      <c r="C16" s="74">
        <v>0.03</v>
      </c>
      <c r="D16" s="42">
        <f>B16*C16</f>
        <v>0.21</v>
      </c>
    </row>
    <row r="17" spans="1:4" ht="170.5" x14ac:dyDescent="0.35">
      <c r="A17" s="114"/>
      <c r="B17" s="103" t="s">
        <v>82</v>
      </c>
      <c r="C17" s="74"/>
      <c r="D17" s="42"/>
    </row>
    <row r="18" spans="1:4" x14ac:dyDescent="0.35">
      <c r="A18" s="114" t="s">
        <v>41</v>
      </c>
      <c r="B18" s="121">
        <v>7</v>
      </c>
      <c r="C18" s="74">
        <v>0.02</v>
      </c>
      <c r="D18" s="42">
        <f>B18*C18</f>
        <v>0.14000000000000001</v>
      </c>
    </row>
    <row r="19" spans="1:4" ht="124" x14ac:dyDescent="0.35">
      <c r="A19" s="114"/>
      <c r="B19" s="103" t="s">
        <v>83</v>
      </c>
      <c r="C19" s="74"/>
      <c r="D19" s="42"/>
    </row>
    <row r="20" spans="1:4" x14ac:dyDescent="0.35">
      <c r="A20" s="114" t="s">
        <v>43</v>
      </c>
      <c r="B20" s="121">
        <v>7</v>
      </c>
      <c r="C20" s="74">
        <v>0.03</v>
      </c>
      <c r="D20" s="42">
        <f>B20*C20</f>
        <v>0.21</v>
      </c>
    </row>
    <row r="21" spans="1:4" ht="124" x14ac:dyDescent="0.35">
      <c r="A21" s="114"/>
      <c r="B21" s="103" t="s">
        <v>84</v>
      </c>
      <c r="C21" s="74"/>
      <c r="D21" s="42"/>
    </row>
    <row r="22" spans="1:4" x14ac:dyDescent="0.35">
      <c r="A22" s="114" t="s">
        <v>44</v>
      </c>
      <c r="B22" s="121">
        <v>7</v>
      </c>
      <c r="C22" s="74">
        <v>0.03</v>
      </c>
      <c r="D22" s="42">
        <f>B22*C22</f>
        <v>0.21</v>
      </c>
    </row>
    <row r="23" spans="1:4" ht="248" x14ac:dyDescent="0.35">
      <c r="A23" s="114"/>
      <c r="B23" s="103" t="s">
        <v>85</v>
      </c>
      <c r="C23" s="74"/>
      <c r="D23" s="42"/>
    </row>
    <row r="24" spans="1:4" ht="28.5" customHeight="1" x14ac:dyDescent="0.35">
      <c r="A24" s="117" t="s">
        <v>46</v>
      </c>
      <c r="B24" s="121">
        <v>4</v>
      </c>
      <c r="C24" s="74">
        <v>0.03</v>
      </c>
      <c r="D24" s="42">
        <f>B24*C24</f>
        <v>0.12</v>
      </c>
    </row>
    <row r="25" spans="1:4" ht="201.5" x14ac:dyDescent="0.35">
      <c r="A25" s="114"/>
      <c r="B25" s="155" t="s">
        <v>86</v>
      </c>
      <c r="C25" s="74"/>
      <c r="D25" s="42"/>
    </row>
    <row r="26" spans="1:4" x14ac:dyDescent="0.35">
      <c r="A26" s="114" t="s">
        <v>48</v>
      </c>
      <c r="B26" s="121">
        <v>4</v>
      </c>
      <c r="C26" s="74">
        <v>0.04</v>
      </c>
      <c r="D26" s="42">
        <f>B26*C26</f>
        <v>0.16</v>
      </c>
    </row>
    <row r="27" spans="1:4" ht="378.65" customHeight="1" x14ac:dyDescent="0.35">
      <c r="A27" s="114"/>
      <c r="B27" s="155" t="s">
        <v>87</v>
      </c>
      <c r="C27" s="74"/>
      <c r="D27" s="42"/>
    </row>
    <row r="28" spans="1:4" x14ac:dyDescent="0.35">
      <c r="A28" s="114" t="s">
        <v>50</v>
      </c>
      <c r="B28" s="121">
        <v>3</v>
      </c>
      <c r="C28" s="74">
        <v>0.03</v>
      </c>
      <c r="D28" s="42">
        <f>B28*C28</f>
        <v>0.09</v>
      </c>
    </row>
    <row r="29" spans="1:4" ht="232.5" x14ac:dyDescent="0.35">
      <c r="A29" s="114"/>
      <c r="B29" s="168" t="s">
        <v>88</v>
      </c>
      <c r="C29" s="74"/>
      <c r="D29" s="42"/>
    </row>
    <row r="30" spans="1:4" x14ac:dyDescent="0.35">
      <c r="A30" s="114" t="s">
        <v>52</v>
      </c>
      <c r="B30" s="121">
        <v>7</v>
      </c>
      <c r="C30" s="74">
        <v>0.04</v>
      </c>
      <c r="D30" s="42">
        <f>B30*C30</f>
        <v>0.28000000000000003</v>
      </c>
    </row>
    <row r="31" spans="1:4" ht="273" customHeight="1" x14ac:dyDescent="0.35">
      <c r="A31" s="114"/>
      <c r="B31" s="152" t="s">
        <v>89</v>
      </c>
      <c r="C31" s="74"/>
      <c r="D31" s="42"/>
    </row>
    <row r="32" spans="1:4" x14ac:dyDescent="0.35">
      <c r="A32" s="114" t="s">
        <v>53</v>
      </c>
      <c r="B32" s="121">
        <v>4</v>
      </c>
      <c r="C32" s="74">
        <v>0.04</v>
      </c>
      <c r="D32" s="42">
        <f>B32*C32</f>
        <v>0.16</v>
      </c>
    </row>
    <row r="33" spans="1:4" ht="217" x14ac:dyDescent="0.35">
      <c r="A33" s="114"/>
      <c r="B33" s="152" t="s">
        <v>90</v>
      </c>
      <c r="C33" s="74"/>
      <c r="D33" s="42"/>
    </row>
    <row r="34" spans="1:4" x14ac:dyDescent="0.35">
      <c r="A34" s="114" t="s">
        <v>54</v>
      </c>
      <c r="B34" s="121">
        <v>3</v>
      </c>
      <c r="C34" s="74">
        <v>0.03</v>
      </c>
      <c r="D34" s="42">
        <f>B34*C34</f>
        <v>0.09</v>
      </c>
    </row>
    <row r="35" spans="1:4" ht="62" x14ac:dyDescent="0.35">
      <c r="A35" s="114"/>
      <c r="B35" s="152" t="s">
        <v>91</v>
      </c>
      <c r="C35" s="74"/>
      <c r="D35" s="42"/>
    </row>
    <row r="36" spans="1:4" x14ac:dyDescent="0.35">
      <c r="A36" s="114" t="s">
        <v>55</v>
      </c>
      <c r="B36" s="121">
        <v>5</v>
      </c>
      <c r="C36" s="74">
        <v>0.05</v>
      </c>
      <c r="D36" s="42">
        <f>B36*C36</f>
        <v>0.25</v>
      </c>
    </row>
    <row r="37" spans="1:4" ht="387.5" x14ac:dyDescent="0.35">
      <c r="A37" s="114"/>
      <c r="B37" s="152" t="s">
        <v>92</v>
      </c>
      <c r="C37" s="74"/>
      <c r="D37" s="42"/>
    </row>
    <row r="38" spans="1:4" x14ac:dyDescent="0.35">
      <c r="A38" s="114" t="s">
        <v>56</v>
      </c>
      <c r="B38" s="121">
        <v>6</v>
      </c>
      <c r="C38" s="74">
        <v>0.05</v>
      </c>
      <c r="D38" s="42">
        <f>B38*C38</f>
        <v>0.30000000000000004</v>
      </c>
    </row>
    <row r="39" spans="1:4" ht="201.5" x14ac:dyDescent="0.35">
      <c r="A39" s="114"/>
      <c r="B39" s="152" t="s">
        <v>93</v>
      </c>
      <c r="C39" s="74"/>
      <c r="D39" s="42"/>
    </row>
    <row r="40" spans="1:4" s="69" customFormat="1" ht="30.65" customHeight="1" x14ac:dyDescent="0.35">
      <c r="A40" s="117" t="s">
        <v>58</v>
      </c>
      <c r="B40" s="121">
        <v>5</v>
      </c>
      <c r="C40" s="74">
        <v>0.04</v>
      </c>
      <c r="D40" s="75">
        <f>B40*C40</f>
        <v>0.2</v>
      </c>
    </row>
    <row r="41" spans="1:4" ht="217" x14ac:dyDescent="0.35">
      <c r="A41" s="114"/>
      <c r="B41" s="152" t="s">
        <v>94</v>
      </c>
      <c r="C41" s="74"/>
      <c r="D41" s="42"/>
    </row>
    <row r="42" spans="1:4" x14ac:dyDescent="0.35">
      <c r="A42" s="114" t="s">
        <v>59</v>
      </c>
      <c r="B42" s="121">
        <v>3</v>
      </c>
      <c r="C42" s="74">
        <v>0.02</v>
      </c>
      <c r="D42" s="42">
        <f>B42*C42</f>
        <v>0.06</v>
      </c>
    </row>
    <row r="43" spans="1:4" ht="217" x14ac:dyDescent="0.35">
      <c r="A43" s="114"/>
      <c r="B43" s="152" t="s">
        <v>95</v>
      </c>
      <c r="C43" s="74"/>
      <c r="D43" s="42"/>
    </row>
    <row r="44" spans="1:4" x14ac:dyDescent="0.35">
      <c r="A44" s="114" t="s">
        <v>60</v>
      </c>
      <c r="B44" s="121">
        <v>4</v>
      </c>
      <c r="C44" s="74">
        <v>0.03</v>
      </c>
      <c r="D44" s="42">
        <f>B44*C44</f>
        <v>0.12</v>
      </c>
    </row>
    <row r="45" spans="1:4" ht="62" x14ac:dyDescent="0.35">
      <c r="A45" s="114"/>
      <c r="B45" s="152" t="s">
        <v>96</v>
      </c>
      <c r="C45" s="74"/>
      <c r="D45" s="42"/>
    </row>
    <row r="46" spans="1:4" x14ac:dyDescent="0.35">
      <c r="A46" s="114" t="s">
        <v>62</v>
      </c>
      <c r="B46" s="121">
        <v>0</v>
      </c>
      <c r="C46" s="74">
        <v>0.03</v>
      </c>
      <c r="D46" s="42">
        <f>B46*C46</f>
        <v>0</v>
      </c>
    </row>
    <row r="47" spans="1:4" x14ac:dyDescent="0.35">
      <c r="A47" s="114"/>
      <c r="B47" s="103" t="s">
        <v>47</v>
      </c>
      <c r="C47" s="74"/>
      <c r="D47" s="42"/>
    </row>
    <row r="48" spans="1:4" x14ac:dyDescent="0.35">
      <c r="A48" s="114" t="s">
        <v>63</v>
      </c>
      <c r="B48" s="121">
        <v>0</v>
      </c>
      <c r="C48" s="74">
        <v>0.02</v>
      </c>
      <c r="D48" s="42">
        <f>B48*C48</f>
        <v>0</v>
      </c>
    </row>
    <row r="49" spans="1:5" x14ac:dyDescent="0.35">
      <c r="A49" s="114"/>
      <c r="B49" s="103" t="s">
        <v>47</v>
      </c>
      <c r="C49" s="74"/>
      <c r="D49" s="42"/>
    </row>
    <row r="50" spans="1:5" x14ac:dyDescent="0.35">
      <c r="A50" s="114" t="s">
        <v>64</v>
      </c>
      <c r="B50" s="121">
        <v>6</v>
      </c>
      <c r="C50" s="74">
        <v>0.02</v>
      </c>
      <c r="D50" s="42">
        <f>B50*C50</f>
        <v>0.12</v>
      </c>
    </row>
    <row r="51" spans="1:5" ht="93" x14ac:dyDescent="0.35">
      <c r="A51" s="114"/>
      <c r="B51" s="152" t="s">
        <v>97</v>
      </c>
      <c r="C51" s="74"/>
      <c r="D51" s="42"/>
    </row>
    <row r="52" spans="1:5" x14ac:dyDescent="0.35">
      <c r="A52" s="114" t="s">
        <v>66</v>
      </c>
      <c r="B52" s="121">
        <v>4</v>
      </c>
      <c r="C52" s="74">
        <v>0.02</v>
      </c>
      <c r="D52" s="42">
        <f>B52*C52</f>
        <v>0.08</v>
      </c>
    </row>
    <row r="53" spans="1:5" ht="46.5" x14ac:dyDescent="0.35">
      <c r="A53" s="114"/>
      <c r="B53" s="152" t="s">
        <v>98</v>
      </c>
      <c r="C53" s="74"/>
      <c r="D53" s="42"/>
    </row>
    <row r="54" spans="1:5" x14ac:dyDescent="0.35">
      <c r="A54" s="114" t="s">
        <v>67</v>
      </c>
      <c r="B54" s="121">
        <v>3</v>
      </c>
      <c r="C54" s="74">
        <v>0.02</v>
      </c>
      <c r="D54" s="42">
        <f>B54*C54</f>
        <v>0.06</v>
      </c>
    </row>
    <row r="55" spans="1:5" ht="31" x14ac:dyDescent="0.35">
      <c r="A55" s="114"/>
      <c r="B55" s="118" t="s">
        <v>99</v>
      </c>
      <c r="C55" s="74"/>
      <c r="D55" s="42"/>
    </row>
    <row r="56" spans="1:5" x14ac:dyDescent="0.35">
      <c r="A56" s="114" t="s">
        <v>69</v>
      </c>
      <c r="B56" s="121">
        <v>0</v>
      </c>
      <c r="C56" s="74">
        <v>0.03</v>
      </c>
      <c r="D56" s="42">
        <f>B56*C56</f>
        <v>0</v>
      </c>
    </row>
    <row r="57" spans="1:5" x14ac:dyDescent="0.35">
      <c r="A57" s="119"/>
      <c r="B57" s="120" t="s">
        <v>47</v>
      </c>
      <c r="C57" s="74"/>
      <c r="D57" s="42"/>
    </row>
    <row r="58" spans="1:5" x14ac:dyDescent="0.35">
      <c r="B58" s="48" t="s">
        <v>70</v>
      </c>
      <c r="C58" s="74">
        <f>SUM(C2:C57)</f>
        <v>1.0000000000000004</v>
      </c>
      <c r="D58" s="94">
        <f>SUM(D2:D57)</f>
        <v>4.96</v>
      </c>
      <c r="E58" s="59" t="s">
        <v>100</v>
      </c>
    </row>
    <row r="59" spans="1:5" x14ac:dyDescent="0.35">
      <c r="B59" s="1"/>
    </row>
    <row r="60" spans="1:5" x14ac:dyDescent="0.35">
      <c r="B60" s="1"/>
    </row>
    <row r="61" spans="1:5" x14ac:dyDescent="0.35">
      <c r="B61" s="1"/>
    </row>
    <row r="62" spans="1:5" x14ac:dyDescent="0.35">
      <c r="B62" s="1"/>
    </row>
    <row r="63" spans="1:5" x14ac:dyDescent="0.35">
      <c r="B63" s="1"/>
    </row>
    <row r="64" spans="1:5" x14ac:dyDescent="0.35">
      <c r="B64" s="1"/>
    </row>
    <row r="65" spans="2:2" x14ac:dyDescent="0.35">
      <c r="B65" s="1"/>
    </row>
    <row r="66" spans="2:2" x14ac:dyDescent="0.35">
      <c r="B66" s="1"/>
    </row>
    <row r="67" spans="2:2" x14ac:dyDescent="0.35">
      <c r="B67" s="1"/>
    </row>
    <row r="68" spans="2:2" x14ac:dyDescent="0.35">
      <c r="B68" s="1"/>
    </row>
    <row r="69" spans="2:2" x14ac:dyDescent="0.35">
      <c r="B69" s="1"/>
    </row>
  </sheetData>
  <sheetProtection formatRows="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I131"/>
  <sheetViews>
    <sheetView zoomScale="60" zoomScaleNormal="60" workbookViewId="0">
      <pane xSplit="1" ySplit="1" topLeftCell="E82" activePane="bottomRight" state="frozen"/>
      <selection pane="topRight" activeCell="B1" sqref="B1"/>
      <selection pane="bottomLeft" activeCell="A2" sqref="A2"/>
      <selection pane="bottomRight" activeCell="K93" sqref="K93"/>
    </sheetView>
  </sheetViews>
  <sheetFormatPr defaultColWidth="10.83203125" defaultRowHeight="15.5" x14ac:dyDescent="0.35"/>
  <cols>
    <col min="1" max="1" width="48.58203125" style="8" customWidth="1"/>
    <col min="2" max="2" width="37.5" style="8" customWidth="1"/>
    <col min="3" max="3" width="8.58203125" style="8" customWidth="1"/>
    <col min="4" max="4" width="64.58203125" style="8" customWidth="1"/>
    <col min="5" max="5" width="8.58203125" style="8" customWidth="1"/>
    <col min="6" max="6" width="64.58203125" style="8" customWidth="1"/>
    <col min="7" max="7" width="8.58203125" style="8" customWidth="1"/>
    <col min="8" max="8" width="16.58203125" style="8" customWidth="1"/>
    <col min="9" max="9" width="15.33203125" style="8" customWidth="1"/>
    <col min="10" max="10" width="15.5" style="8" customWidth="1"/>
    <col min="11" max="16384" width="10.83203125" style="8"/>
  </cols>
  <sheetData>
    <row r="1" spans="1:9" ht="108" customHeight="1" x14ac:dyDescent="0.35">
      <c r="A1" s="7" t="s">
        <v>101</v>
      </c>
      <c r="B1" s="24" t="s">
        <v>102</v>
      </c>
      <c r="C1" s="35" t="s">
        <v>103</v>
      </c>
      <c r="D1" s="24" t="s">
        <v>104</v>
      </c>
      <c r="E1" s="35" t="s">
        <v>105</v>
      </c>
      <c r="F1" s="24" t="s">
        <v>106</v>
      </c>
      <c r="G1" s="35" t="s">
        <v>103</v>
      </c>
      <c r="H1" s="44" t="s">
        <v>25</v>
      </c>
      <c r="I1" s="11"/>
    </row>
    <row r="2" spans="1:9" x14ac:dyDescent="0.35">
      <c r="A2" s="26" t="s">
        <v>107</v>
      </c>
      <c r="B2" s="121"/>
      <c r="C2" s="122">
        <v>0.05</v>
      </c>
      <c r="D2" s="121">
        <v>12</v>
      </c>
      <c r="E2" s="122">
        <v>0.04</v>
      </c>
      <c r="F2" s="121"/>
      <c r="G2" s="122">
        <v>0.04</v>
      </c>
      <c r="H2" s="77">
        <f>B2*C2+D2*E2+F2*G2</f>
        <v>0.48</v>
      </c>
    </row>
    <row r="3" spans="1:9" s="16" customFormat="1" ht="217" x14ac:dyDescent="0.35">
      <c r="A3" s="30"/>
      <c r="B3" s="121"/>
      <c r="C3" s="122"/>
      <c r="D3" s="169" t="s">
        <v>108</v>
      </c>
      <c r="E3" s="122"/>
      <c r="F3" s="121"/>
      <c r="G3" s="122"/>
      <c r="H3" s="77"/>
    </row>
    <row r="4" spans="1:9" ht="46.5" x14ac:dyDescent="0.35">
      <c r="A4" s="170" t="s">
        <v>109</v>
      </c>
      <c r="B4" s="96">
        <v>20</v>
      </c>
      <c r="C4" s="122">
        <v>0.03</v>
      </c>
      <c r="D4" s="96"/>
      <c r="E4" s="122">
        <v>3.5000000000000003E-2</v>
      </c>
      <c r="F4" s="96"/>
      <c r="G4" s="122">
        <v>3.5000000000000003E-2</v>
      </c>
      <c r="H4" s="77">
        <f>B4*C4+D4*E4+F4*G4</f>
        <v>0.6</v>
      </c>
    </row>
    <row r="5" spans="1:9" ht="170.5" x14ac:dyDescent="0.35">
      <c r="A5" s="25"/>
      <c r="B5" s="169" t="s">
        <v>110</v>
      </c>
      <c r="C5" s="122"/>
      <c r="D5" s="96"/>
      <c r="E5" s="122"/>
      <c r="F5" s="96"/>
      <c r="G5" s="122"/>
      <c r="H5" s="77"/>
    </row>
    <row r="6" spans="1:9" ht="31" x14ac:dyDescent="0.35">
      <c r="A6" s="170" t="s">
        <v>111</v>
      </c>
      <c r="B6" s="121"/>
      <c r="C6" s="122">
        <v>0.04</v>
      </c>
      <c r="D6" s="121">
        <v>10</v>
      </c>
      <c r="E6" s="122">
        <v>0.04</v>
      </c>
      <c r="F6" s="121"/>
      <c r="G6" s="122">
        <v>0.04</v>
      </c>
      <c r="H6" s="77">
        <f t="shared" ref="H6" si="0">B6*C6+D6*E6+F6*G6</f>
        <v>0.4</v>
      </c>
    </row>
    <row r="7" spans="1:9" ht="201.5" x14ac:dyDescent="0.35">
      <c r="A7" s="25"/>
      <c r="B7" s="121"/>
      <c r="C7" s="122"/>
      <c r="D7" s="169" t="s">
        <v>112</v>
      </c>
      <c r="E7" s="122"/>
      <c r="F7" s="121"/>
      <c r="G7" s="122"/>
      <c r="H7" s="77"/>
    </row>
    <row r="8" spans="1:9" x14ac:dyDescent="0.35">
      <c r="A8" s="26" t="s">
        <v>113</v>
      </c>
      <c r="B8" s="96"/>
      <c r="C8" s="122">
        <v>0.04</v>
      </c>
      <c r="D8" s="96">
        <v>10</v>
      </c>
      <c r="E8" s="122">
        <v>0.04</v>
      </c>
      <c r="F8" s="96"/>
      <c r="G8" s="122">
        <v>0.04</v>
      </c>
      <c r="H8" s="77">
        <f t="shared" ref="H8:H14" si="1">B8*C8+D8*E8+F8*G8</f>
        <v>0.4</v>
      </c>
    </row>
    <row r="9" spans="1:9" ht="124" x14ac:dyDescent="0.35">
      <c r="A9" s="26"/>
      <c r="B9" s="96"/>
      <c r="C9" s="122"/>
      <c r="D9" s="169" t="s">
        <v>114</v>
      </c>
      <c r="E9" s="122"/>
      <c r="F9" s="96"/>
      <c r="G9" s="122"/>
      <c r="H9" s="77"/>
    </row>
    <row r="10" spans="1:9" x14ac:dyDescent="0.35">
      <c r="A10" s="26" t="s">
        <v>115</v>
      </c>
      <c r="B10" s="127"/>
      <c r="C10" s="122">
        <v>0.05</v>
      </c>
      <c r="D10" s="127">
        <v>13</v>
      </c>
      <c r="E10" s="122">
        <v>0.05</v>
      </c>
      <c r="F10" s="96"/>
      <c r="G10" s="122">
        <v>0.05</v>
      </c>
      <c r="H10" s="77">
        <f t="shared" si="1"/>
        <v>0.65</v>
      </c>
    </row>
    <row r="11" spans="1:9" ht="108.5" x14ac:dyDescent="0.35">
      <c r="A11" s="26"/>
      <c r="B11" s="127"/>
      <c r="C11" s="122"/>
      <c r="D11" s="127" t="s">
        <v>116</v>
      </c>
      <c r="E11" s="122"/>
      <c r="F11" s="96"/>
      <c r="G11" s="122"/>
      <c r="H11" s="77"/>
    </row>
    <row r="12" spans="1:9" ht="64.5" customHeight="1" x14ac:dyDescent="0.35">
      <c r="A12" s="26" t="s">
        <v>117</v>
      </c>
      <c r="B12" s="96"/>
      <c r="C12" s="122">
        <v>0.04</v>
      </c>
      <c r="D12" s="96">
        <v>15</v>
      </c>
      <c r="E12" s="122">
        <v>3.5000000000000003E-2</v>
      </c>
      <c r="F12" s="96"/>
      <c r="G12" s="122">
        <v>3.5000000000000003E-2</v>
      </c>
      <c r="H12" s="77">
        <f t="shared" si="1"/>
        <v>0.52500000000000002</v>
      </c>
    </row>
    <row r="13" spans="1:9" ht="155" x14ac:dyDescent="0.35">
      <c r="A13" s="26"/>
      <c r="C13" s="122"/>
      <c r="D13" s="169" t="s">
        <v>118</v>
      </c>
      <c r="E13" s="122"/>
      <c r="F13" s="96" t="s">
        <v>119</v>
      </c>
      <c r="G13" s="122"/>
      <c r="H13" s="77"/>
    </row>
    <row r="14" spans="1:9" x14ac:dyDescent="0.35">
      <c r="A14" s="26" t="s">
        <v>120</v>
      </c>
      <c r="B14" s="127"/>
      <c r="C14" s="122">
        <v>0.03</v>
      </c>
      <c r="D14" s="127">
        <v>10</v>
      </c>
      <c r="E14" s="122">
        <v>0.03</v>
      </c>
      <c r="F14" s="96"/>
      <c r="G14" s="122">
        <v>0.03</v>
      </c>
      <c r="H14" s="77">
        <f t="shared" si="1"/>
        <v>0.3</v>
      </c>
    </row>
    <row r="15" spans="1:9" ht="77.5" x14ac:dyDescent="0.35">
      <c r="A15" s="26"/>
      <c r="B15" s="127"/>
      <c r="C15" s="122"/>
      <c r="D15" s="169" t="s">
        <v>121</v>
      </c>
      <c r="E15" s="122"/>
      <c r="F15" s="96"/>
      <c r="G15" s="122"/>
      <c r="H15" s="77"/>
    </row>
    <row r="16" spans="1:9" x14ac:dyDescent="0.35">
      <c r="A16" s="24" t="s">
        <v>122</v>
      </c>
      <c r="B16" s="96">
        <v>20</v>
      </c>
      <c r="C16" s="122">
        <v>0.03</v>
      </c>
      <c r="D16" s="96"/>
      <c r="E16" s="122">
        <v>0.03</v>
      </c>
      <c r="F16" s="121"/>
      <c r="G16" s="122">
        <v>0.03</v>
      </c>
      <c r="H16" s="77">
        <f t="shared" ref="H16" si="2">B16*C16+D16*E16+F16*G16</f>
        <v>0.6</v>
      </c>
    </row>
    <row r="17" spans="1:8" ht="62.15" customHeight="1" x14ac:dyDescent="0.35">
      <c r="A17" s="25"/>
      <c r="B17" s="96" t="s">
        <v>123</v>
      </c>
      <c r="C17" s="122"/>
      <c r="D17" s="96"/>
      <c r="E17" s="122"/>
      <c r="F17" s="121"/>
      <c r="G17" s="122"/>
      <c r="H17" s="77"/>
    </row>
    <row r="18" spans="1:8" ht="39.65" customHeight="1" x14ac:dyDescent="0.35">
      <c r="A18" s="24" t="s">
        <v>124</v>
      </c>
      <c r="B18" s="127"/>
      <c r="C18" s="122">
        <v>0.03</v>
      </c>
      <c r="D18" s="127">
        <v>12</v>
      </c>
      <c r="E18" s="122">
        <v>2.5000000000000001E-2</v>
      </c>
      <c r="F18" s="96"/>
      <c r="G18" s="122">
        <v>2.5000000000000001E-2</v>
      </c>
      <c r="H18" s="77">
        <f t="shared" ref="H18" si="3">B18*C18+D18*E18+F18*G18</f>
        <v>0.30000000000000004</v>
      </c>
    </row>
    <row r="19" spans="1:8" ht="93" x14ac:dyDescent="0.35">
      <c r="A19" s="23"/>
      <c r="B19" s="127"/>
      <c r="C19" s="122"/>
      <c r="D19" s="169" t="s">
        <v>125</v>
      </c>
      <c r="E19" s="122"/>
      <c r="F19" s="96"/>
      <c r="G19" s="122"/>
      <c r="H19" s="77"/>
    </row>
    <row r="20" spans="1:8" x14ac:dyDescent="0.35">
      <c r="A20" s="24" t="s">
        <v>126</v>
      </c>
      <c r="B20" s="96"/>
      <c r="C20" s="122">
        <v>0.03</v>
      </c>
      <c r="D20" s="96">
        <v>12</v>
      </c>
      <c r="E20" s="122">
        <v>3.5000000000000003E-2</v>
      </c>
      <c r="F20" s="121"/>
      <c r="G20" s="122">
        <v>3.5000000000000003E-2</v>
      </c>
      <c r="H20" s="77">
        <f t="shared" ref="H20" si="4">B20*C20+D20*E20+F20*G20</f>
        <v>0.42000000000000004</v>
      </c>
    </row>
    <row r="21" spans="1:8" ht="124" x14ac:dyDescent="0.35">
      <c r="A21" s="23"/>
      <c r="B21" s="96"/>
      <c r="C21" s="122"/>
      <c r="D21" s="169" t="s">
        <v>127</v>
      </c>
      <c r="E21" s="122"/>
      <c r="F21" s="121"/>
      <c r="G21" s="122"/>
      <c r="H21" s="77"/>
    </row>
    <row r="22" spans="1:8" x14ac:dyDescent="0.35">
      <c r="A22" s="23" t="s">
        <v>128</v>
      </c>
      <c r="B22" s="127"/>
      <c r="C22" s="122">
        <v>0.03</v>
      </c>
      <c r="D22" s="127">
        <v>12</v>
      </c>
      <c r="E22" s="122">
        <v>3.5000000000000003E-2</v>
      </c>
      <c r="F22" s="96"/>
      <c r="G22" s="122">
        <v>3.5000000000000003E-2</v>
      </c>
      <c r="H22" s="77">
        <f t="shared" ref="H22" si="5">B22*C22+D22*E22+F22*G22</f>
        <v>0.42000000000000004</v>
      </c>
    </row>
    <row r="23" spans="1:8" ht="139.5" x14ac:dyDescent="0.35">
      <c r="A23" s="23"/>
      <c r="B23" s="127"/>
      <c r="C23" s="122"/>
      <c r="D23" s="169" t="s">
        <v>129</v>
      </c>
      <c r="E23" s="122"/>
      <c r="F23" s="96"/>
      <c r="G23" s="122"/>
      <c r="H23" s="77"/>
    </row>
    <row r="24" spans="1:8" ht="31" x14ac:dyDescent="0.35">
      <c r="A24" s="171" t="s">
        <v>130</v>
      </c>
      <c r="B24" s="96"/>
      <c r="C24" s="122">
        <v>0.02</v>
      </c>
      <c r="D24" s="96">
        <v>8</v>
      </c>
      <c r="E24" s="122">
        <v>1.4999999999999999E-2</v>
      </c>
      <c r="F24" s="121"/>
      <c r="G24" s="122">
        <v>1.4999999999999999E-2</v>
      </c>
      <c r="H24" s="77">
        <f t="shared" ref="H24" si="6">B24*C24+D24*E24+F24*G24</f>
        <v>0.12</v>
      </c>
    </row>
    <row r="25" spans="1:8" ht="31" x14ac:dyDescent="0.35">
      <c r="A25" s="23"/>
      <c r="B25" s="96"/>
      <c r="C25" s="122"/>
      <c r="D25" s="169" t="s">
        <v>131</v>
      </c>
      <c r="E25" s="122"/>
      <c r="F25" s="121"/>
      <c r="G25" s="122"/>
      <c r="H25" s="77"/>
    </row>
    <row r="26" spans="1:8" x14ac:dyDescent="0.35">
      <c r="A26" s="24" t="s">
        <v>132</v>
      </c>
      <c r="B26" s="127"/>
      <c r="C26" s="122">
        <v>0.02</v>
      </c>
      <c r="D26" s="127">
        <v>13</v>
      </c>
      <c r="E26" s="122">
        <v>0.02</v>
      </c>
      <c r="F26" s="96"/>
      <c r="G26" s="122">
        <v>0.02</v>
      </c>
      <c r="H26" s="77">
        <f t="shared" ref="H26" si="7">B26*C26+D26*E26+F26*G26</f>
        <v>0.26</v>
      </c>
    </row>
    <row r="27" spans="1:8" ht="186" x14ac:dyDescent="0.35">
      <c r="A27" s="23"/>
      <c r="B27" s="127"/>
      <c r="C27" s="122"/>
      <c r="D27" s="169" t="s">
        <v>133</v>
      </c>
      <c r="E27" s="122"/>
      <c r="F27" s="96"/>
      <c r="G27" s="122"/>
      <c r="H27" s="77"/>
    </row>
    <row r="28" spans="1:8" x14ac:dyDescent="0.35">
      <c r="A28" s="24" t="s">
        <v>134</v>
      </c>
      <c r="B28" s="96"/>
      <c r="C28" s="122">
        <v>0.03</v>
      </c>
      <c r="D28" s="96">
        <v>13</v>
      </c>
      <c r="E28" s="122">
        <v>0.02</v>
      </c>
      <c r="F28" s="121"/>
      <c r="G28" s="122">
        <v>2.5000000000000001E-2</v>
      </c>
      <c r="H28" s="77">
        <f t="shared" ref="H28" si="8">B28*C28+D28*E28+F28*G28</f>
        <v>0.26</v>
      </c>
    </row>
    <row r="29" spans="1:8" ht="46.5" x14ac:dyDescent="0.35">
      <c r="A29" s="23"/>
      <c r="B29" s="96"/>
      <c r="C29" s="122"/>
      <c r="D29" s="96" t="s">
        <v>135</v>
      </c>
      <c r="E29" s="122"/>
      <c r="F29" s="121"/>
      <c r="G29" s="122"/>
      <c r="H29" s="77"/>
    </row>
    <row r="30" spans="1:8" x14ac:dyDescent="0.35">
      <c r="A30" s="23" t="s">
        <v>136</v>
      </c>
      <c r="B30" s="127"/>
      <c r="C30" s="122">
        <v>0.03</v>
      </c>
      <c r="D30" s="127">
        <v>13</v>
      </c>
      <c r="E30" s="122">
        <v>0.02</v>
      </c>
      <c r="F30" s="96"/>
      <c r="G30" s="122">
        <v>0.02</v>
      </c>
      <c r="H30" s="77">
        <f t="shared" ref="H30" si="9">B30*C30+D30*E30+F30*G30</f>
        <v>0.26</v>
      </c>
    </row>
    <row r="31" spans="1:8" ht="46.5" x14ac:dyDescent="0.35">
      <c r="A31" s="23"/>
      <c r="B31" s="127"/>
      <c r="C31" s="122"/>
      <c r="D31" s="127" t="s">
        <v>137</v>
      </c>
      <c r="E31" s="122"/>
      <c r="F31" s="96"/>
      <c r="G31" s="122"/>
      <c r="H31" s="77"/>
    </row>
    <row r="32" spans="1:8" x14ac:dyDescent="0.35">
      <c r="A32" s="24" t="s">
        <v>138</v>
      </c>
      <c r="B32" s="96">
        <v>20</v>
      </c>
      <c r="C32" s="122">
        <v>0.03</v>
      </c>
      <c r="D32" s="96"/>
      <c r="E32" s="122">
        <v>0.02</v>
      </c>
      <c r="F32" s="121"/>
      <c r="G32" s="122">
        <v>0.02</v>
      </c>
      <c r="H32" s="77">
        <f t="shared" ref="H32" si="10">B32*C32+D32*E32+F32*G32</f>
        <v>0.6</v>
      </c>
    </row>
    <row r="33" spans="1:8" ht="148.5" customHeight="1" x14ac:dyDescent="0.35">
      <c r="A33" s="23"/>
      <c r="B33" s="96" t="s">
        <v>139</v>
      </c>
      <c r="C33" s="122"/>
      <c r="D33" s="96"/>
      <c r="E33" s="122"/>
      <c r="F33" s="121"/>
      <c r="G33" s="122"/>
      <c r="H33" s="77"/>
    </row>
    <row r="34" spans="1:8" ht="31" x14ac:dyDescent="0.35">
      <c r="A34" s="24" t="s">
        <v>140</v>
      </c>
      <c r="B34" s="127"/>
      <c r="C34" s="122">
        <v>0.04</v>
      </c>
      <c r="D34" s="127"/>
      <c r="E34" s="122">
        <v>0.04</v>
      </c>
      <c r="F34" s="96"/>
      <c r="G34" s="122">
        <v>0.04</v>
      </c>
      <c r="H34" s="77">
        <f t="shared" ref="H34" si="11">B34*C34+D34*E34+F34*G34</f>
        <v>0</v>
      </c>
    </row>
    <row r="35" spans="1:8" x14ac:dyDescent="0.35">
      <c r="A35" s="23"/>
      <c r="B35" s="127"/>
      <c r="C35" s="122"/>
      <c r="D35" s="127"/>
      <c r="E35" s="122"/>
      <c r="F35" s="96"/>
      <c r="G35" s="122"/>
      <c r="H35" s="77"/>
    </row>
    <row r="36" spans="1:8" ht="31" x14ac:dyDescent="0.35">
      <c r="A36" s="24" t="s">
        <v>141</v>
      </c>
      <c r="B36" s="96"/>
      <c r="C36" s="122">
        <v>0.03</v>
      </c>
      <c r="D36" s="96"/>
      <c r="E36" s="122">
        <v>2.5000000000000001E-2</v>
      </c>
      <c r="F36" s="121"/>
      <c r="G36" s="122">
        <v>2.5000000000000001E-2</v>
      </c>
      <c r="H36" s="77">
        <f t="shared" ref="H36" si="12">B36*C36+D36*E36+F36*G36</f>
        <v>0</v>
      </c>
    </row>
    <row r="37" spans="1:8" x14ac:dyDescent="0.35">
      <c r="A37" s="23"/>
      <c r="B37" s="121"/>
      <c r="C37" s="122"/>
      <c r="D37" s="96"/>
      <c r="E37" s="122"/>
      <c r="F37" s="121"/>
      <c r="G37" s="122"/>
      <c r="H37" s="77"/>
    </row>
    <row r="38" spans="1:8" x14ac:dyDescent="0.35">
      <c r="A38" s="24" t="s">
        <v>142</v>
      </c>
      <c r="B38" s="127">
        <v>20</v>
      </c>
      <c r="C38" s="122">
        <v>0.02</v>
      </c>
      <c r="D38" s="127"/>
      <c r="E38" s="122">
        <v>0.02</v>
      </c>
      <c r="F38" s="96"/>
      <c r="G38" s="122">
        <v>0.02</v>
      </c>
      <c r="H38" s="77">
        <f t="shared" ref="H38" si="13">B38*C38+D38*E38+F38*G38</f>
        <v>0.4</v>
      </c>
    </row>
    <row r="39" spans="1:8" ht="84" customHeight="1" x14ac:dyDescent="0.35">
      <c r="A39" s="23"/>
      <c r="B39" s="127" t="s">
        <v>143</v>
      </c>
      <c r="C39" s="122"/>
      <c r="D39" s="127"/>
      <c r="E39" s="122"/>
      <c r="F39" s="96"/>
      <c r="G39" s="122"/>
      <c r="H39" s="77"/>
    </row>
    <row r="40" spans="1:8" ht="31" x14ac:dyDescent="0.35">
      <c r="A40" s="24" t="s">
        <v>144</v>
      </c>
      <c r="B40" s="96"/>
      <c r="C40" s="122">
        <v>0.02</v>
      </c>
      <c r="D40" s="96"/>
      <c r="E40" s="122">
        <v>0.02</v>
      </c>
      <c r="F40" s="121"/>
      <c r="G40" s="122">
        <v>0.02</v>
      </c>
      <c r="H40" s="77">
        <f t="shared" ref="H40" si="14">B40*C40+D40*E40+F40*G40</f>
        <v>0</v>
      </c>
    </row>
    <row r="41" spans="1:8" x14ac:dyDescent="0.35">
      <c r="A41" s="23"/>
      <c r="B41" s="96"/>
      <c r="C41" s="122"/>
      <c r="D41" s="96"/>
      <c r="E41" s="122"/>
      <c r="F41" s="121"/>
      <c r="G41" s="122"/>
      <c r="H41" s="77"/>
    </row>
    <row r="42" spans="1:8" ht="31" x14ac:dyDescent="0.35">
      <c r="A42" s="24" t="s">
        <v>145</v>
      </c>
      <c r="B42" s="127"/>
      <c r="C42" s="122">
        <v>0.02</v>
      </c>
      <c r="D42" s="127"/>
      <c r="E42" s="122">
        <v>0.02</v>
      </c>
      <c r="F42" s="96"/>
      <c r="G42" s="122">
        <v>0.02</v>
      </c>
      <c r="H42" s="77">
        <f t="shared" ref="H42" si="15">B42*C42+D42*E42+F42*G42</f>
        <v>0</v>
      </c>
    </row>
    <row r="43" spans="1:8" x14ac:dyDescent="0.35">
      <c r="A43" s="23"/>
      <c r="B43" s="127"/>
      <c r="C43" s="122"/>
      <c r="D43" s="127"/>
      <c r="E43" s="122"/>
      <c r="F43" s="96"/>
      <c r="G43" s="122"/>
      <c r="H43" s="77"/>
    </row>
    <row r="44" spans="1:8" x14ac:dyDescent="0.35">
      <c r="A44" s="24" t="s">
        <v>146</v>
      </c>
      <c r="B44" s="96">
        <v>20</v>
      </c>
      <c r="C44" s="122">
        <v>0.02</v>
      </c>
      <c r="D44" s="96"/>
      <c r="E44" s="122">
        <v>0.02</v>
      </c>
      <c r="F44" s="121"/>
      <c r="G44" s="122">
        <v>0.02</v>
      </c>
      <c r="H44" s="77">
        <f t="shared" ref="H44" si="16">B44*C44+D44*E44+F44*G44</f>
        <v>0.4</v>
      </c>
    </row>
    <row r="45" spans="1:8" ht="77.5" x14ac:dyDescent="0.35">
      <c r="A45" s="24"/>
      <c r="B45" s="96" t="s">
        <v>147</v>
      </c>
      <c r="C45" s="122"/>
      <c r="D45" s="96"/>
      <c r="E45" s="122"/>
      <c r="F45" s="121"/>
      <c r="G45" s="122"/>
      <c r="H45" s="77"/>
    </row>
    <row r="46" spans="1:8" x14ac:dyDescent="0.35">
      <c r="A46" s="24" t="s">
        <v>148</v>
      </c>
      <c r="B46" s="127">
        <v>20</v>
      </c>
      <c r="C46" s="122">
        <v>0.02</v>
      </c>
      <c r="D46" s="127"/>
      <c r="E46" s="122">
        <v>0.02</v>
      </c>
      <c r="F46" s="96"/>
      <c r="G46" s="122">
        <v>0.02</v>
      </c>
      <c r="H46" s="77">
        <f t="shared" ref="H46" si="17">B46*C46+D46*E46+F46*G46</f>
        <v>0.4</v>
      </c>
    </row>
    <row r="47" spans="1:8" ht="77.5" x14ac:dyDescent="0.35">
      <c r="A47" s="23"/>
      <c r="B47" s="127" t="s">
        <v>147</v>
      </c>
      <c r="C47" s="122"/>
      <c r="D47" s="127"/>
      <c r="E47" s="122"/>
      <c r="F47" s="96"/>
      <c r="G47" s="122"/>
      <c r="H47" s="77"/>
    </row>
    <row r="48" spans="1:8" x14ac:dyDescent="0.35">
      <c r="A48" s="24" t="s">
        <v>149</v>
      </c>
      <c r="B48" s="96"/>
      <c r="C48" s="122">
        <v>0.02</v>
      </c>
      <c r="D48" s="96">
        <v>15</v>
      </c>
      <c r="E48" s="122">
        <v>0.02</v>
      </c>
      <c r="F48" s="121"/>
      <c r="G48" s="122">
        <v>0.02</v>
      </c>
      <c r="H48" s="77">
        <f t="shared" ref="H48" si="18">B48*C48+D48*E48+F48*G48</f>
        <v>0.3</v>
      </c>
    </row>
    <row r="49" spans="1:8" ht="186" x14ac:dyDescent="0.35">
      <c r="A49" s="23"/>
      <c r="B49" s="96"/>
      <c r="C49" s="122"/>
      <c r="D49" s="169" t="s">
        <v>150</v>
      </c>
      <c r="E49" s="122"/>
      <c r="F49" s="121"/>
      <c r="G49" s="122"/>
      <c r="H49" s="77"/>
    </row>
    <row r="50" spans="1:8" ht="31" x14ac:dyDescent="0.35">
      <c r="A50" s="24" t="s">
        <v>151</v>
      </c>
      <c r="B50" s="127"/>
      <c r="C50" s="122">
        <v>0.02</v>
      </c>
      <c r="D50" s="127">
        <v>13</v>
      </c>
      <c r="E50" s="122">
        <v>0.02</v>
      </c>
      <c r="F50" s="96"/>
      <c r="G50" s="122">
        <v>0.02</v>
      </c>
      <c r="H50" s="77">
        <f t="shared" ref="H50" si="19">B50*C50+D50*E50+F50*G50</f>
        <v>0.26</v>
      </c>
    </row>
    <row r="51" spans="1:8" ht="77.5" x14ac:dyDescent="0.35">
      <c r="A51" s="23"/>
      <c r="B51" s="127"/>
      <c r="C51" s="122"/>
      <c r="D51" s="169" t="s">
        <v>152</v>
      </c>
      <c r="E51" s="122"/>
      <c r="F51" s="96"/>
      <c r="G51" s="122"/>
      <c r="H51" s="77"/>
    </row>
    <row r="52" spans="1:8" x14ac:dyDescent="0.35">
      <c r="A52" s="24" t="s">
        <v>153</v>
      </c>
      <c r="B52" s="96"/>
      <c r="C52" s="122">
        <v>0.02</v>
      </c>
      <c r="D52" s="96">
        <v>12</v>
      </c>
      <c r="E52" s="122">
        <v>0.02</v>
      </c>
      <c r="F52" s="96"/>
      <c r="G52" s="122">
        <v>0.02</v>
      </c>
      <c r="H52" s="77">
        <f t="shared" ref="H52" si="20">B52*C52+D52*E52+F52*G52</f>
        <v>0.24</v>
      </c>
    </row>
    <row r="53" spans="1:8" ht="93" x14ac:dyDescent="0.35">
      <c r="A53" s="23"/>
      <c r="B53" s="96"/>
      <c r="C53" s="122"/>
      <c r="D53" s="127" t="s">
        <v>154</v>
      </c>
      <c r="E53" s="122"/>
      <c r="F53" s="96"/>
      <c r="G53" s="122"/>
      <c r="H53" s="77"/>
    </row>
    <row r="54" spans="1:8" ht="33" customHeight="1" x14ac:dyDescent="0.35">
      <c r="A54" s="24" t="s">
        <v>155</v>
      </c>
      <c r="B54" s="121"/>
      <c r="C54" s="122">
        <v>0.02</v>
      </c>
      <c r="D54" s="121">
        <v>12</v>
      </c>
      <c r="E54" s="122">
        <v>2.5000000000000001E-2</v>
      </c>
      <c r="F54" s="121"/>
      <c r="G54" s="122">
        <v>2.5000000000000001E-2</v>
      </c>
      <c r="H54" s="77">
        <f t="shared" ref="H54" si="21">B54*C54+D54*E54+F54*G54</f>
        <v>0.30000000000000004</v>
      </c>
    </row>
    <row r="55" spans="1:8" ht="232.5" x14ac:dyDescent="0.35">
      <c r="A55" s="23"/>
      <c r="B55" s="121"/>
      <c r="C55" s="122"/>
      <c r="D55" s="169" t="s">
        <v>156</v>
      </c>
      <c r="E55" s="122"/>
      <c r="F55" s="121"/>
      <c r="G55" s="122"/>
      <c r="H55" s="77"/>
    </row>
    <row r="56" spans="1:8" ht="31" x14ac:dyDescent="0.35">
      <c r="A56" s="24" t="s">
        <v>157</v>
      </c>
      <c r="B56" s="96"/>
      <c r="C56" s="122">
        <v>0.02</v>
      </c>
      <c r="D56" s="96">
        <v>0</v>
      </c>
      <c r="E56" s="122">
        <v>1.4999999999999999E-2</v>
      </c>
      <c r="F56" s="96"/>
      <c r="G56" s="122">
        <v>1.4999999999999999E-2</v>
      </c>
      <c r="H56" s="77">
        <f t="shared" ref="H56" si="22">B56*C56+D56*E56+F56*G56</f>
        <v>0</v>
      </c>
    </row>
    <row r="57" spans="1:8" x14ac:dyDescent="0.35">
      <c r="A57" s="23"/>
      <c r="B57" s="96"/>
      <c r="C57" s="122"/>
      <c r="D57" s="96"/>
      <c r="E57" s="122"/>
      <c r="F57" s="96"/>
      <c r="G57" s="122"/>
      <c r="H57" s="77"/>
    </row>
    <row r="58" spans="1:8" ht="39" customHeight="1" x14ac:dyDescent="0.35">
      <c r="A58" s="24" t="s">
        <v>158</v>
      </c>
      <c r="B58" s="121"/>
      <c r="C58" s="122">
        <v>0.02</v>
      </c>
      <c r="D58" s="121">
        <v>15</v>
      </c>
      <c r="E58" s="122">
        <v>0.02</v>
      </c>
      <c r="F58" s="121"/>
      <c r="G58" s="122">
        <v>0.02</v>
      </c>
      <c r="H58" s="77">
        <f t="shared" ref="H58" si="23">B58*C58+D58*E58+F58*G58</f>
        <v>0.3</v>
      </c>
    </row>
    <row r="59" spans="1:8" ht="294.5" x14ac:dyDescent="0.35">
      <c r="A59" s="23"/>
      <c r="B59" s="121"/>
      <c r="C59" s="122"/>
      <c r="D59" s="172" t="s">
        <v>159</v>
      </c>
      <c r="E59" s="122"/>
      <c r="F59" s="121"/>
      <c r="G59" s="122"/>
      <c r="H59" s="77"/>
    </row>
    <row r="60" spans="1:8" ht="32.15" customHeight="1" x14ac:dyDescent="0.35">
      <c r="A60" s="24" t="s">
        <v>160</v>
      </c>
      <c r="B60" s="96"/>
      <c r="C60" s="122">
        <v>0.02</v>
      </c>
      <c r="D60" s="96">
        <v>15</v>
      </c>
      <c r="E60" s="122">
        <v>0.02</v>
      </c>
      <c r="F60" s="96"/>
      <c r="G60" s="122">
        <v>0.02</v>
      </c>
      <c r="H60" s="77">
        <f t="shared" ref="H60" si="24">B60*C60+D60*E60+F60*G60</f>
        <v>0.3</v>
      </c>
    </row>
    <row r="61" spans="1:8" ht="201.5" x14ac:dyDescent="0.35">
      <c r="A61" s="23"/>
      <c r="B61" s="96"/>
      <c r="C61" s="122"/>
      <c r="D61" s="169" t="s">
        <v>161</v>
      </c>
      <c r="E61" s="122"/>
      <c r="F61" s="96"/>
      <c r="G61" s="122"/>
      <c r="H61" s="77"/>
    </row>
    <row r="62" spans="1:8" x14ac:dyDescent="0.35">
      <c r="A62" s="23" t="s">
        <v>162</v>
      </c>
      <c r="B62" s="121"/>
      <c r="C62" s="122">
        <v>0.02</v>
      </c>
      <c r="D62" s="121">
        <v>13</v>
      </c>
      <c r="E62" s="122">
        <v>1.4999999999999999E-2</v>
      </c>
      <c r="F62" s="121"/>
      <c r="G62" s="122">
        <v>1.4999999999999999E-2</v>
      </c>
      <c r="H62" s="77">
        <f t="shared" ref="H62" si="25">B62*C62+D62*E62+F62*G62</f>
        <v>0.19500000000000001</v>
      </c>
    </row>
    <row r="63" spans="1:8" ht="139.5" x14ac:dyDescent="0.35">
      <c r="A63" s="23"/>
      <c r="B63" s="121"/>
      <c r="C63" s="122"/>
      <c r="D63" s="121" t="s">
        <v>163</v>
      </c>
      <c r="E63" s="122"/>
      <c r="F63" s="121"/>
      <c r="G63" s="122"/>
      <c r="H63" s="77"/>
    </row>
    <row r="64" spans="1:8" x14ac:dyDescent="0.35">
      <c r="A64" s="23" t="s">
        <v>164</v>
      </c>
      <c r="B64" s="96"/>
      <c r="C64" s="122">
        <v>0.02</v>
      </c>
      <c r="D64" s="96"/>
      <c r="E64" s="122">
        <v>1.4999999999999999E-2</v>
      </c>
      <c r="F64" s="96"/>
      <c r="G64" s="122">
        <v>1.4999999999999999E-2</v>
      </c>
      <c r="H64" s="77">
        <f t="shared" ref="H64" si="26">B64*C64+D64*E64+F64*G64</f>
        <v>0</v>
      </c>
    </row>
    <row r="65" spans="1:8" x14ac:dyDescent="0.35">
      <c r="A65" s="23"/>
      <c r="B65" s="96"/>
      <c r="C65" s="122"/>
      <c r="D65" s="96"/>
      <c r="E65" s="122"/>
      <c r="F65" s="96"/>
      <c r="G65" s="122"/>
      <c r="H65" s="77"/>
    </row>
    <row r="66" spans="1:8" ht="46.5" x14ac:dyDescent="0.35">
      <c r="A66" s="24" t="s">
        <v>165</v>
      </c>
      <c r="B66" s="121"/>
      <c r="C66" s="122">
        <v>0.03</v>
      </c>
      <c r="D66" s="121"/>
      <c r="E66" s="122">
        <v>2.5000000000000001E-2</v>
      </c>
      <c r="F66" s="121"/>
      <c r="G66" s="122">
        <v>1.4999999999999999E-2</v>
      </c>
      <c r="H66" s="77">
        <f t="shared" ref="H66" si="27">B66*C66+D66*E66+F66*G66</f>
        <v>0</v>
      </c>
    </row>
    <row r="67" spans="1:8" x14ac:dyDescent="0.35">
      <c r="A67" s="23"/>
      <c r="B67" s="121"/>
      <c r="C67" s="122"/>
      <c r="D67" s="121"/>
      <c r="E67" s="122"/>
      <c r="F67" s="121"/>
      <c r="G67" s="122"/>
      <c r="H67" s="77"/>
    </row>
    <row r="68" spans="1:8" x14ac:dyDescent="0.35">
      <c r="A68" s="24" t="s">
        <v>166</v>
      </c>
      <c r="B68" s="96"/>
      <c r="C68" s="122">
        <v>1.4999999999999999E-2</v>
      </c>
      <c r="D68" s="96"/>
      <c r="E68" s="122">
        <v>0.01</v>
      </c>
      <c r="F68" s="96"/>
      <c r="G68" s="122">
        <v>0.01</v>
      </c>
      <c r="H68" s="77">
        <f t="shared" ref="H68" si="28">B68*C68+D68*E68+F68*G68</f>
        <v>0</v>
      </c>
    </row>
    <row r="69" spans="1:8" x14ac:dyDescent="0.35">
      <c r="A69" s="23"/>
      <c r="B69" s="96"/>
      <c r="C69" s="122"/>
      <c r="D69" s="96"/>
      <c r="E69" s="122"/>
      <c r="F69" s="96"/>
      <c r="G69" s="122"/>
      <c r="H69" s="77"/>
    </row>
    <row r="70" spans="1:8" ht="31" x14ac:dyDescent="0.35">
      <c r="A70" s="24" t="s">
        <v>167</v>
      </c>
      <c r="B70" s="121"/>
      <c r="C70" s="122">
        <v>0.02</v>
      </c>
      <c r="D70" s="121">
        <v>15</v>
      </c>
      <c r="E70" s="122">
        <v>1.4999999999999999E-2</v>
      </c>
      <c r="F70" s="121"/>
      <c r="G70" s="122">
        <v>1.4999999999999999E-2</v>
      </c>
      <c r="H70" s="77">
        <f t="shared" ref="H70" si="29">B70*C70+D70*E70+F70*G70</f>
        <v>0.22499999999999998</v>
      </c>
    </row>
    <row r="71" spans="1:8" ht="139.5" x14ac:dyDescent="0.35">
      <c r="A71" s="23"/>
      <c r="B71" s="121"/>
      <c r="C71" s="122"/>
      <c r="D71" s="169" t="s">
        <v>168</v>
      </c>
      <c r="E71" s="122"/>
      <c r="F71" s="121"/>
      <c r="G71" s="122"/>
      <c r="H71" s="77"/>
    </row>
    <row r="72" spans="1:8" x14ac:dyDescent="0.35">
      <c r="A72" s="24" t="s">
        <v>169</v>
      </c>
      <c r="B72" s="121"/>
      <c r="C72" s="122">
        <v>0.01</v>
      </c>
      <c r="D72" s="121"/>
      <c r="E72" s="122">
        <v>0.02</v>
      </c>
      <c r="F72" s="121"/>
      <c r="G72" s="122">
        <v>0.02</v>
      </c>
      <c r="H72" s="77">
        <f t="shared" ref="H72" si="30">B72*C72+D72*E72+F72*G72</f>
        <v>0</v>
      </c>
    </row>
    <row r="73" spans="1:8" x14ac:dyDescent="0.35">
      <c r="A73" s="23"/>
      <c r="B73" s="121"/>
      <c r="C73" s="122"/>
      <c r="D73" s="121"/>
      <c r="E73" s="122"/>
      <c r="F73" s="121"/>
      <c r="G73" s="122"/>
      <c r="H73" s="77"/>
    </row>
    <row r="74" spans="1:8" x14ac:dyDescent="0.35">
      <c r="A74" s="23" t="s">
        <v>170</v>
      </c>
      <c r="B74" s="121"/>
      <c r="C74" s="122">
        <v>1.4999999999999999E-2</v>
      </c>
      <c r="D74" s="121"/>
      <c r="E74" s="122">
        <v>0.02</v>
      </c>
      <c r="F74" s="121"/>
      <c r="G74" s="122">
        <v>0.02</v>
      </c>
      <c r="H74" s="77"/>
    </row>
    <row r="75" spans="1:8" x14ac:dyDescent="0.35">
      <c r="A75" s="23"/>
      <c r="B75" s="121"/>
      <c r="C75" s="122"/>
      <c r="D75" s="121"/>
      <c r="E75" s="122"/>
      <c r="F75" s="121"/>
      <c r="G75" s="122"/>
      <c r="H75" s="77"/>
    </row>
    <row r="76" spans="1:8" x14ac:dyDescent="0.35">
      <c r="A76" s="23" t="s">
        <v>171</v>
      </c>
      <c r="B76" s="121">
        <v>10</v>
      </c>
      <c r="C76" s="122">
        <v>0</v>
      </c>
      <c r="D76" s="121"/>
      <c r="E76" s="122">
        <v>0.02</v>
      </c>
      <c r="F76" s="121"/>
      <c r="G76" s="122">
        <v>0.02</v>
      </c>
      <c r="H76" s="77">
        <f t="shared" ref="H76" si="31">B76*C76+D76*E76+F76*G76</f>
        <v>0</v>
      </c>
    </row>
    <row r="77" spans="1:8" ht="55" customHeight="1" x14ac:dyDescent="0.35">
      <c r="A77" s="23"/>
      <c r="B77" s="96" t="s">
        <v>172</v>
      </c>
      <c r="C77" s="122"/>
      <c r="D77" s="96"/>
      <c r="E77" s="122"/>
      <c r="F77" s="96"/>
      <c r="G77" s="122"/>
      <c r="H77" s="77"/>
    </row>
    <row r="78" spans="1:8" x14ac:dyDescent="0.35">
      <c r="A78" s="24" t="s">
        <v>173</v>
      </c>
      <c r="B78" s="96">
        <v>5</v>
      </c>
      <c r="C78" s="122">
        <v>0.01</v>
      </c>
      <c r="D78" s="96"/>
      <c r="E78" s="122">
        <v>0.01</v>
      </c>
      <c r="F78" s="96"/>
      <c r="G78" s="122">
        <v>0.01</v>
      </c>
      <c r="H78" s="77">
        <f t="shared" ref="H78" si="32">B78*C78+D78*E78+F78*G78</f>
        <v>0.05</v>
      </c>
    </row>
    <row r="79" spans="1:8" ht="89.15" customHeight="1" x14ac:dyDescent="0.35">
      <c r="A79" s="23"/>
      <c r="B79" s="121" t="s">
        <v>174</v>
      </c>
      <c r="C79" s="122"/>
      <c r="D79" s="121"/>
      <c r="E79" s="122"/>
      <c r="F79" s="121"/>
      <c r="G79" s="122"/>
      <c r="H79" s="77"/>
    </row>
    <row r="80" spans="1:8" x14ac:dyDescent="0.35">
      <c r="A80" s="24" t="s">
        <v>175</v>
      </c>
      <c r="B80" s="96"/>
      <c r="C80" s="122">
        <v>0</v>
      </c>
      <c r="D80" s="96"/>
      <c r="E80" s="122">
        <v>0.01</v>
      </c>
      <c r="F80" s="121"/>
      <c r="G80" s="122">
        <v>0.01</v>
      </c>
      <c r="H80" s="77">
        <f t="shared" ref="H80:H86" si="33">B80*C80+D80*E80+F80*G80</f>
        <v>0</v>
      </c>
    </row>
    <row r="81" spans="1:9" x14ac:dyDescent="0.35">
      <c r="A81" s="23"/>
      <c r="B81" s="96"/>
      <c r="C81" s="122"/>
      <c r="D81" s="96"/>
      <c r="E81" s="122"/>
      <c r="F81" s="96"/>
      <c r="G81" s="122"/>
      <c r="H81" s="77"/>
    </row>
    <row r="82" spans="1:9" x14ac:dyDescent="0.35">
      <c r="A82" s="24" t="s">
        <v>176</v>
      </c>
      <c r="B82" s="127"/>
      <c r="C82" s="122">
        <v>0.02</v>
      </c>
      <c r="D82" s="127"/>
      <c r="E82" s="122">
        <v>0.01</v>
      </c>
      <c r="F82" s="96"/>
      <c r="G82" s="122">
        <v>1.4999999999999999E-2</v>
      </c>
      <c r="H82" s="77">
        <f t="shared" si="33"/>
        <v>0</v>
      </c>
    </row>
    <row r="83" spans="1:9" x14ac:dyDescent="0.35">
      <c r="A83" s="23"/>
      <c r="B83" s="121"/>
      <c r="C83" s="122"/>
      <c r="D83" s="121"/>
      <c r="E83" s="122"/>
      <c r="F83" s="121"/>
      <c r="G83" s="122"/>
      <c r="H83" s="77"/>
    </row>
    <row r="84" spans="1:9" x14ac:dyDescent="0.35">
      <c r="A84" s="23" t="s">
        <v>177</v>
      </c>
      <c r="B84" s="96"/>
      <c r="C84" s="122">
        <v>0</v>
      </c>
      <c r="D84" s="96">
        <v>15</v>
      </c>
      <c r="E84" s="122">
        <v>0.02</v>
      </c>
      <c r="F84" s="121"/>
      <c r="G84" s="122">
        <v>0.02</v>
      </c>
      <c r="H84" s="77">
        <f t="shared" si="33"/>
        <v>0.3</v>
      </c>
      <c r="I84" s="15"/>
    </row>
    <row r="85" spans="1:9" ht="108.5" x14ac:dyDescent="0.35">
      <c r="A85" s="23"/>
      <c r="B85" s="96"/>
      <c r="C85" s="122"/>
      <c r="D85" s="96" t="s">
        <v>178</v>
      </c>
      <c r="E85" s="122"/>
      <c r="F85" s="121"/>
      <c r="G85" s="122"/>
      <c r="H85" s="77"/>
    </row>
    <row r="86" spans="1:9" x14ac:dyDescent="0.35">
      <c r="A86" s="26" t="s">
        <v>179</v>
      </c>
      <c r="B86" s="127"/>
      <c r="C86" s="122">
        <v>0</v>
      </c>
      <c r="D86" s="127"/>
      <c r="E86" s="122">
        <v>1.4999999999999999E-2</v>
      </c>
      <c r="F86" s="96"/>
      <c r="G86" s="122">
        <v>1.4999999999999999E-2</v>
      </c>
      <c r="H86" s="77">
        <f t="shared" si="33"/>
        <v>0</v>
      </c>
    </row>
    <row r="87" spans="1:9" x14ac:dyDescent="0.35">
      <c r="A87" s="46"/>
      <c r="B87" s="127"/>
      <c r="C87" s="122"/>
      <c r="D87" s="127"/>
      <c r="E87" s="122"/>
      <c r="F87" s="96"/>
      <c r="G87" s="122"/>
      <c r="H87" s="77"/>
    </row>
    <row r="88" spans="1:9" x14ac:dyDescent="0.35">
      <c r="A88" s="7" t="s">
        <v>180</v>
      </c>
      <c r="B88" s="47">
        <f>SUMPRODUCT(B2:B87,C2:C87)</f>
        <v>3.0499999999999994</v>
      </c>
      <c r="C88" s="76">
        <f>SUM(C2:C86)</f>
        <v>1.0000000000000007</v>
      </c>
      <c r="D88" s="52">
        <f>SUMPRODUCT(D2:D87,E2:E87)</f>
        <v>7.2149999999999981</v>
      </c>
      <c r="E88" s="76">
        <f>SUM(E2:E86)</f>
        <v>1.0000000000000007</v>
      </c>
      <c r="F88" s="52">
        <f>SUMPRODUCT(F2:F87,G2:G87)</f>
        <v>0</v>
      </c>
      <c r="G88" s="76">
        <f>SUM(G2:G86)</f>
        <v>1.0000000000000007</v>
      </c>
      <c r="H88" s="179">
        <f>SUM(H2:H86)</f>
        <v>10.265000000000004</v>
      </c>
      <c r="I88" s="15" t="s">
        <v>181</v>
      </c>
    </row>
    <row r="89" spans="1:9" ht="12.75" customHeight="1" x14ac:dyDescent="0.35">
      <c r="A89" s="9"/>
      <c r="B89" s="9"/>
      <c r="C89" s="9"/>
    </row>
    <row r="90" spans="1:9" x14ac:dyDescent="0.35">
      <c r="A90" s="9"/>
      <c r="B90" s="9"/>
      <c r="C90" s="9"/>
    </row>
    <row r="91" spans="1:9" x14ac:dyDescent="0.35">
      <c r="A91" s="9"/>
      <c r="B91" s="9"/>
      <c r="C91" s="9"/>
    </row>
    <row r="92" spans="1:9" x14ac:dyDescent="0.35">
      <c r="A92" s="9"/>
      <c r="B92" s="9"/>
      <c r="C92" s="9"/>
    </row>
    <row r="93" spans="1:9" x14ac:dyDescent="0.35">
      <c r="A93" s="9"/>
      <c r="B93" s="9"/>
      <c r="C93" s="9"/>
    </row>
    <row r="94" spans="1:9" x14ac:dyDescent="0.35">
      <c r="A94" s="9"/>
      <c r="B94" s="9"/>
      <c r="C94" s="9"/>
    </row>
    <row r="95" spans="1:9" x14ac:dyDescent="0.35">
      <c r="A95" s="9"/>
      <c r="B95" s="9"/>
      <c r="C95" s="9"/>
    </row>
    <row r="96" spans="1:9" x14ac:dyDescent="0.35">
      <c r="A96" s="9"/>
      <c r="B96" s="9"/>
      <c r="C96" s="9"/>
    </row>
    <row r="97" spans="1:3" x14ac:dyDescent="0.35">
      <c r="A97" s="9"/>
      <c r="B97" s="9"/>
      <c r="C97" s="9"/>
    </row>
    <row r="98" spans="1:3" x14ac:dyDescent="0.35">
      <c r="A98" s="9"/>
      <c r="B98" s="9"/>
      <c r="C98" s="9"/>
    </row>
    <row r="99" spans="1:3" x14ac:dyDescent="0.35">
      <c r="A99" s="9"/>
      <c r="B99" s="9"/>
      <c r="C99" s="9"/>
    </row>
    <row r="100" spans="1:3" x14ac:dyDescent="0.35">
      <c r="A100" s="9"/>
      <c r="B100" s="9"/>
      <c r="C100" s="9"/>
    </row>
    <row r="101" spans="1:3" x14ac:dyDescent="0.35">
      <c r="A101" s="9"/>
      <c r="B101" s="9"/>
      <c r="C101" s="9"/>
    </row>
    <row r="102" spans="1:3" x14ac:dyDescent="0.35">
      <c r="A102" s="9"/>
      <c r="B102" s="9"/>
      <c r="C102" s="9"/>
    </row>
    <row r="103" spans="1:3" x14ac:dyDescent="0.35">
      <c r="A103" s="9"/>
      <c r="B103" s="9"/>
      <c r="C103" s="9"/>
    </row>
    <row r="104" spans="1:3" x14ac:dyDescent="0.35">
      <c r="A104" s="9"/>
      <c r="B104" s="9"/>
      <c r="C104" s="9"/>
    </row>
    <row r="105" spans="1:3" x14ac:dyDescent="0.35">
      <c r="A105" s="9"/>
      <c r="B105" s="9"/>
      <c r="C105" s="9"/>
    </row>
    <row r="106" spans="1:3" x14ac:dyDescent="0.35">
      <c r="A106" s="9"/>
      <c r="B106" s="9"/>
      <c r="C106" s="9"/>
    </row>
    <row r="107" spans="1:3" x14ac:dyDescent="0.35">
      <c r="A107" s="9"/>
      <c r="B107" s="9"/>
      <c r="C107" s="9"/>
    </row>
    <row r="108" spans="1:3" x14ac:dyDescent="0.35">
      <c r="A108" s="9"/>
      <c r="B108" s="9"/>
      <c r="C108" s="9"/>
    </row>
    <row r="109" spans="1:3" x14ac:dyDescent="0.35">
      <c r="A109" s="9"/>
      <c r="B109" s="9"/>
      <c r="C109" s="9"/>
    </row>
    <row r="110" spans="1:3" x14ac:dyDescent="0.35">
      <c r="A110" s="9"/>
      <c r="B110" s="9"/>
      <c r="C110" s="9"/>
    </row>
    <row r="111" spans="1:3" x14ac:dyDescent="0.35">
      <c r="A111" s="9"/>
      <c r="B111" s="9"/>
      <c r="C111" s="9"/>
    </row>
    <row r="112" spans="1:3" x14ac:dyDescent="0.35">
      <c r="A112" s="9"/>
      <c r="B112" s="9"/>
      <c r="C112" s="9"/>
    </row>
    <row r="113" spans="1:3" x14ac:dyDescent="0.35">
      <c r="A113" s="9"/>
      <c r="B113" s="9"/>
      <c r="C113" s="9"/>
    </row>
    <row r="114" spans="1:3" x14ac:dyDescent="0.35">
      <c r="A114" s="9"/>
      <c r="B114" s="9"/>
      <c r="C114" s="9"/>
    </row>
    <row r="115" spans="1:3" x14ac:dyDescent="0.35">
      <c r="A115" s="9"/>
      <c r="B115" s="9"/>
      <c r="C115" s="9"/>
    </row>
    <row r="116" spans="1:3" x14ac:dyDescent="0.35">
      <c r="A116" s="9"/>
      <c r="B116" s="9"/>
      <c r="C116" s="9"/>
    </row>
    <row r="117" spans="1:3" x14ac:dyDescent="0.35">
      <c r="A117" s="9"/>
      <c r="B117" s="9"/>
      <c r="C117" s="9"/>
    </row>
    <row r="118" spans="1:3" x14ac:dyDescent="0.35">
      <c r="A118" s="9"/>
      <c r="B118" s="9"/>
      <c r="C118" s="9"/>
    </row>
    <row r="119" spans="1:3" x14ac:dyDescent="0.35">
      <c r="A119" s="9"/>
      <c r="B119" s="9"/>
      <c r="C119" s="9"/>
    </row>
    <row r="120" spans="1:3" x14ac:dyDescent="0.35">
      <c r="A120" s="9"/>
      <c r="B120" s="9"/>
      <c r="C120" s="9"/>
    </row>
    <row r="121" spans="1:3" x14ac:dyDescent="0.35">
      <c r="A121" s="9"/>
      <c r="B121" s="9"/>
      <c r="C121" s="9"/>
    </row>
    <row r="122" spans="1:3" x14ac:dyDescent="0.35">
      <c r="A122" s="9"/>
      <c r="B122" s="9"/>
      <c r="C122" s="9"/>
    </row>
    <row r="123" spans="1:3" x14ac:dyDescent="0.35">
      <c r="A123" s="9"/>
      <c r="B123" s="9"/>
      <c r="C123" s="9"/>
    </row>
    <row r="124" spans="1:3" x14ac:dyDescent="0.35">
      <c r="A124" s="9"/>
      <c r="B124" s="9"/>
      <c r="C124" s="9"/>
    </row>
    <row r="125" spans="1:3" x14ac:dyDescent="0.35">
      <c r="A125" s="9"/>
      <c r="B125" s="9"/>
      <c r="C125" s="9"/>
    </row>
    <row r="126" spans="1:3" x14ac:dyDescent="0.35">
      <c r="A126" s="9"/>
      <c r="B126" s="9"/>
      <c r="C126" s="9"/>
    </row>
    <row r="127" spans="1:3" x14ac:dyDescent="0.35">
      <c r="A127" s="9"/>
      <c r="B127" s="9"/>
      <c r="C127" s="9"/>
    </row>
    <row r="128" spans="1:3" x14ac:dyDescent="0.35">
      <c r="A128" s="9"/>
      <c r="B128" s="9"/>
      <c r="C128" s="9"/>
    </row>
    <row r="129" spans="1:3" x14ac:dyDescent="0.35">
      <c r="A129" s="9"/>
      <c r="B129" s="9"/>
      <c r="C129" s="9"/>
    </row>
    <row r="130" spans="1:3" x14ac:dyDescent="0.35">
      <c r="A130" s="9"/>
      <c r="B130" s="9"/>
      <c r="C130" s="9"/>
    </row>
    <row r="131" spans="1:3" x14ac:dyDescent="0.35">
      <c r="A131" s="9"/>
      <c r="B131" s="9"/>
      <c r="C131" s="9"/>
    </row>
  </sheetData>
  <sheetProtection formatRow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18"/>
  <sheetViews>
    <sheetView zoomScale="80" zoomScaleNormal="80" workbookViewId="0">
      <pane xSplit="1" ySplit="2" topLeftCell="B6" activePane="bottomRight" state="frozen"/>
      <selection pane="topRight" activeCell="B1" sqref="B1"/>
      <selection pane="bottomLeft" activeCell="A3" sqref="A3"/>
      <selection pane="bottomRight" activeCell="A17" sqref="A17:D17"/>
    </sheetView>
  </sheetViews>
  <sheetFormatPr defaultColWidth="10.83203125" defaultRowHeight="15.5" x14ac:dyDescent="0.35"/>
  <cols>
    <col min="1" max="1" width="32.33203125" style="1" customWidth="1"/>
    <col min="2" max="4" width="48.58203125" style="1" customWidth="1"/>
    <col min="5" max="5" width="13.33203125" style="1" customWidth="1"/>
    <col min="6" max="6" width="14.83203125" style="1" customWidth="1"/>
    <col min="7" max="16384" width="10.83203125" style="1"/>
  </cols>
  <sheetData>
    <row r="1" spans="1:6" x14ac:dyDescent="0.35">
      <c r="A1" s="2"/>
      <c r="B1" s="187" t="s">
        <v>182</v>
      </c>
      <c r="C1" s="187"/>
      <c r="D1" s="187"/>
    </row>
    <row r="2" spans="1:6" ht="66" customHeight="1" x14ac:dyDescent="0.35">
      <c r="A2" s="22" t="s">
        <v>183</v>
      </c>
      <c r="B2" s="45" t="s">
        <v>184</v>
      </c>
      <c r="C2" s="45" t="s">
        <v>185</v>
      </c>
      <c r="D2" s="45" t="s">
        <v>186</v>
      </c>
      <c r="E2" s="32"/>
      <c r="F2" s="12"/>
    </row>
    <row r="3" spans="1:6" x14ac:dyDescent="0.35">
      <c r="A3" s="13" t="s">
        <v>187</v>
      </c>
      <c r="B3" s="131">
        <v>7</v>
      </c>
      <c r="C3" s="131">
        <v>8</v>
      </c>
      <c r="D3" s="97"/>
    </row>
    <row r="4" spans="1:6" ht="108.5" x14ac:dyDescent="0.35">
      <c r="A4" s="13"/>
      <c r="B4" s="130" t="s">
        <v>188</v>
      </c>
      <c r="C4" s="130" t="s">
        <v>189</v>
      </c>
      <c r="D4" s="97"/>
    </row>
    <row r="5" spans="1:6" x14ac:dyDescent="0.35">
      <c r="A5" s="13" t="s">
        <v>190</v>
      </c>
      <c r="B5" s="132"/>
      <c r="C5" s="132"/>
      <c r="D5" s="98">
        <v>5</v>
      </c>
    </row>
    <row r="6" spans="1:6" ht="240" customHeight="1" x14ac:dyDescent="0.35">
      <c r="A6" s="13"/>
      <c r="B6" s="166"/>
      <c r="C6" s="129"/>
      <c r="D6" s="165" t="s">
        <v>191</v>
      </c>
      <c r="E6" s="164"/>
    </row>
    <row r="7" spans="1:6" x14ac:dyDescent="0.35">
      <c r="A7" s="13" t="s">
        <v>192</v>
      </c>
      <c r="B7" s="131"/>
      <c r="C7" s="131"/>
      <c r="D7" s="97"/>
    </row>
    <row r="8" spans="1:6" x14ac:dyDescent="0.35">
      <c r="A8" s="13"/>
      <c r="B8" s="130"/>
      <c r="C8" s="133"/>
      <c r="D8" s="99"/>
    </row>
    <row r="9" spans="1:6" ht="46.5" x14ac:dyDescent="0.35">
      <c r="A9" s="14" t="s">
        <v>193</v>
      </c>
      <c r="B9" s="1">
        <v>1</v>
      </c>
      <c r="C9" s="132"/>
      <c r="D9" s="98"/>
    </row>
    <row r="10" spans="1:6" ht="100.5" customHeight="1" x14ac:dyDescent="0.35">
      <c r="A10" s="13"/>
      <c r="B10" s="167" t="s">
        <v>194</v>
      </c>
      <c r="C10" s="132"/>
      <c r="D10" s="98"/>
    </row>
    <row r="11" spans="1:6" x14ac:dyDescent="0.35">
      <c r="A11" s="13" t="s">
        <v>195</v>
      </c>
      <c r="B11" s="131"/>
      <c r="C11" s="131"/>
      <c r="D11" s="97"/>
    </row>
    <row r="12" spans="1:6" x14ac:dyDescent="0.35">
      <c r="A12" s="13"/>
      <c r="B12" s="130"/>
      <c r="C12" s="133"/>
      <c r="D12" s="99"/>
    </row>
    <row r="13" spans="1:6" ht="16" customHeight="1" x14ac:dyDescent="0.35">
      <c r="A13" s="19" t="s">
        <v>196</v>
      </c>
      <c r="B13" s="55">
        <f>SUM(B3:B12)</f>
        <v>8</v>
      </c>
      <c r="C13" s="55">
        <f>C3+C5+C7+C9+C11</f>
        <v>8</v>
      </c>
      <c r="D13" s="55">
        <f>D3+D5+D7+D9+D11</f>
        <v>5</v>
      </c>
      <c r="E13" s="1" t="s">
        <v>70</v>
      </c>
    </row>
    <row r="14" spans="1:6" ht="16" customHeight="1" x14ac:dyDescent="0.35">
      <c r="A14" s="19" t="s">
        <v>24</v>
      </c>
      <c r="B14" s="78">
        <v>0.3</v>
      </c>
      <c r="C14" s="78">
        <v>0.5</v>
      </c>
      <c r="D14" s="78">
        <v>0.2</v>
      </c>
      <c r="E14" s="79">
        <f>SUM(B14:D14)</f>
        <v>1</v>
      </c>
    </row>
    <row r="15" spans="1:6" ht="16" customHeight="1" x14ac:dyDescent="0.35">
      <c r="A15" s="20" t="s">
        <v>25</v>
      </c>
      <c r="B15" s="51">
        <f>B13*B14</f>
        <v>2.4</v>
      </c>
      <c r="C15" s="51">
        <f>C13*C14</f>
        <v>4</v>
      </c>
      <c r="D15" s="51">
        <f t="shared" ref="D15" si="0">D13*D14</f>
        <v>1</v>
      </c>
      <c r="E15" s="102">
        <f>SUM(B15:D15)</f>
        <v>7.4</v>
      </c>
      <c r="F15" s="15" t="s">
        <v>197</v>
      </c>
    </row>
    <row r="16" spans="1:6" x14ac:dyDescent="0.35">
      <c r="A16" s="15"/>
    </row>
    <row r="17" spans="1:4" ht="20.5" customHeight="1" x14ac:dyDescent="0.35">
      <c r="A17" s="188"/>
      <c r="B17" s="188"/>
      <c r="C17" s="188"/>
      <c r="D17" s="188"/>
    </row>
    <row r="18" spans="1:4" ht="232.5" x14ac:dyDescent="0.35">
      <c r="B18" s="124" t="s">
        <v>198</v>
      </c>
      <c r="C18" s="124" t="s">
        <v>199</v>
      </c>
      <c r="D18" s="124" t="s">
        <v>200</v>
      </c>
    </row>
  </sheetData>
  <sheetProtection formatRows="0"/>
  <mergeCells count="2">
    <mergeCell ref="B1:D1"/>
    <mergeCell ref="A17:D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9"/>
  <sheetViews>
    <sheetView workbookViewId="0">
      <selection activeCell="B9" sqref="B9"/>
    </sheetView>
  </sheetViews>
  <sheetFormatPr defaultColWidth="10.83203125" defaultRowHeight="15.5" x14ac:dyDescent="0.35"/>
  <cols>
    <col min="1" max="1" width="39" style="1" customWidth="1"/>
    <col min="2" max="2" width="16" style="1" customWidth="1"/>
    <col min="3" max="4" width="16.58203125" style="1" customWidth="1"/>
    <col min="5" max="5" width="16.08203125" style="1" customWidth="1"/>
    <col min="6" max="6" width="14" style="1" customWidth="1"/>
    <col min="7" max="7" width="10.83203125" style="1" customWidth="1"/>
    <col min="8" max="16384" width="10.83203125" style="1"/>
  </cols>
  <sheetData>
    <row r="1" spans="1:6" ht="15.65" customHeight="1" x14ac:dyDescent="0.35">
      <c r="A1" s="33"/>
      <c r="B1" s="189" t="s">
        <v>201</v>
      </c>
      <c r="C1" s="190"/>
      <c r="D1" s="191"/>
      <c r="E1" s="8"/>
      <c r="F1" s="8"/>
    </row>
    <row r="2" spans="1:6" ht="80.150000000000006" customHeight="1" x14ac:dyDescent="0.35">
      <c r="A2" s="31" t="s">
        <v>202</v>
      </c>
      <c r="B2" s="45" t="s">
        <v>203</v>
      </c>
      <c r="C2" s="45" t="s">
        <v>204</v>
      </c>
      <c r="D2" s="45" t="s">
        <v>205</v>
      </c>
      <c r="E2" s="8"/>
      <c r="F2" s="28"/>
    </row>
    <row r="3" spans="1:6" ht="16" customHeight="1" x14ac:dyDescent="0.35">
      <c r="A3" s="34" t="s">
        <v>206</v>
      </c>
      <c r="B3" s="101"/>
      <c r="C3" s="34"/>
      <c r="D3" s="34"/>
      <c r="E3" s="8"/>
      <c r="F3" s="8"/>
    </row>
    <row r="4" spans="1:6" ht="16" customHeight="1" x14ac:dyDescent="0.35">
      <c r="A4" s="34" t="s">
        <v>207</v>
      </c>
      <c r="B4" s="34"/>
      <c r="C4" s="101"/>
      <c r="D4" s="34"/>
      <c r="E4" s="8" t="s">
        <v>70</v>
      </c>
      <c r="F4" s="8"/>
    </row>
    <row r="5" spans="1:6" ht="16" customHeight="1" x14ac:dyDescent="0.35">
      <c r="A5" s="34" t="s">
        <v>208</v>
      </c>
      <c r="B5" s="34"/>
      <c r="C5" s="34"/>
      <c r="D5" s="101"/>
      <c r="E5" s="91">
        <f>B3+C4+D5</f>
        <v>0</v>
      </c>
      <c r="F5" s="8" t="s">
        <v>209</v>
      </c>
    </row>
    <row r="6" spans="1:6" x14ac:dyDescent="0.35">
      <c r="B6" s="100"/>
      <c r="C6" s="100"/>
      <c r="D6" s="100"/>
    </row>
    <row r="7" spans="1:6" x14ac:dyDescent="0.35">
      <c r="A7" s="193" t="s">
        <v>210</v>
      </c>
      <c r="B7" s="192"/>
      <c r="C7" s="192"/>
      <c r="D7" s="192"/>
      <c r="E7" s="192"/>
    </row>
    <row r="8" spans="1:6" x14ac:dyDescent="0.35">
      <c r="A8" s="193"/>
    </row>
    <row r="9" spans="1:6" ht="224.15" customHeight="1" x14ac:dyDescent="0.35">
      <c r="B9" s="147" t="s">
        <v>211</v>
      </c>
      <c r="C9" s="147" t="s">
        <v>212</v>
      </c>
      <c r="D9" s="147"/>
      <c r="E9" s="147" t="s">
        <v>213</v>
      </c>
    </row>
  </sheetData>
  <sheetProtection formatRows="0"/>
  <mergeCells count="3">
    <mergeCell ref="B1:D1"/>
    <mergeCell ref="B7:E7"/>
    <mergeCell ref="A7:A8"/>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N61"/>
  <sheetViews>
    <sheetView zoomScale="70" zoomScaleNormal="70" workbookViewId="0">
      <pane xSplit="1" ySplit="1" topLeftCell="B9" activePane="bottomRight" state="frozen"/>
      <selection pane="topRight" activeCell="B1" sqref="B1"/>
      <selection pane="bottomLeft" activeCell="A2" sqref="A2"/>
      <selection pane="bottomRight" activeCell="A9" sqref="A9"/>
    </sheetView>
  </sheetViews>
  <sheetFormatPr defaultColWidth="10.5" defaultRowHeight="15.5" x14ac:dyDescent="0.35"/>
  <cols>
    <col min="1" max="1" width="47.75" customWidth="1"/>
    <col min="2" max="2" width="51.33203125" customWidth="1"/>
    <col min="3" max="3" width="52.33203125" customWidth="1"/>
    <col min="4" max="4" width="40.5" customWidth="1"/>
    <col min="5" max="5" width="11.08203125" customWidth="1"/>
    <col min="6" max="6" width="9.83203125" customWidth="1"/>
    <col min="7" max="7" width="12.83203125" customWidth="1"/>
    <col min="8" max="8" width="15.5" customWidth="1"/>
    <col min="9" max="9" width="21.83203125" customWidth="1"/>
  </cols>
  <sheetData>
    <row r="1" spans="1:14" ht="124.75" customHeight="1" x14ac:dyDescent="0.35">
      <c r="A1" s="43" t="s">
        <v>214</v>
      </c>
      <c r="B1" s="24" t="s">
        <v>215</v>
      </c>
      <c r="C1" s="24" t="s">
        <v>216</v>
      </c>
      <c r="D1" s="24" t="s">
        <v>217</v>
      </c>
      <c r="E1" s="24" t="s">
        <v>218</v>
      </c>
      <c r="F1" s="35" t="s">
        <v>105</v>
      </c>
      <c r="G1" s="35" t="s">
        <v>25</v>
      </c>
      <c r="H1" s="11"/>
      <c r="I1" s="8"/>
    </row>
    <row r="2" spans="1:14" ht="32.15" customHeight="1" x14ac:dyDescent="0.35">
      <c r="A2" s="71" t="s">
        <v>219</v>
      </c>
      <c r="B2" s="95">
        <v>5</v>
      </c>
      <c r="C2" s="95"/>
      <c r="D2" s="95">
        <v>5</v>
      </c>
      <c r="E2" s="95"/>
      <c r="F2" s="80">
        <v>0.25</v>
      </c>
      <c r="G2" s="82">
        <f>(SUM(B2:E2)*F2)</f>
        <v>2.5</v>
      </c>
      <c r="H2" s="18"/>
      <c r="I2" s="18"/>
      <c r="J2" s="17"/>
    </row>
    <row r="3" spans="1:14" ht="215.5" customHeight="1" x14ac:dyDescent="0.35">
      <c r="A3" s="72"/>
      <c r="B3" s="156" t="s">
        <v>220</v>
      </c>
      <c r="C3" s="141"/>
      <c r="D3" s="138"/>
      <c r="E3" s="141"/>
      <c r="F3" s="80"/>
      <c r="G3" s="82"/>
      <c r="H3" s="18"/>
      <c r="I3" s="18"/>
      <c r="J3" s="17"/>
    </row>
    <row r="4" spans="1:14" ht="32.15" customHeight="1" x14ac:dyDescent="0.35">
      <c r="A4" s="24" t="s">
        <v>221</v>
      </c>
      <c r="B4" s="142"/>
      <c r="C4" s="142">
        <v>8</v>
      </c>
      <c r="D4" s="142"/>
      <c r="E4" s="142"/>
      <c r="F4" s="81">
        <v>0.1</v>
      </c>
      <c r="G4" s="82">
        <f>(SUM(B4:E4)*F4)</f>
        <v>0.8</v>
      </c>
      <c r="H4" s="8"/>
      <c r="I4" s="8"/>
    </row>
    <row r="5" spans="1:14" ht="409.5" x14ac:dyDescent="0.35">
      <c r="A5" s="23"/>
      <c r="B5" s="142"/>
      <c r="C5" s="143" t="s">
        <v>222</v>
      </c>
      <c r="D5" s="138"/>
      <c r="E5" s="142"/>
      <c r="F5" s="81"/>
      <c r="G5" s="82"/>
      <c r="H5" s="8"/>
      <c r="I5" s="8"/>
    </row>
    <row r="6" spans="1:14" ht="32.15" customHeight="1" x14ac:dyDescent="0.35">
      <c r="A6" s="24" t="s">
        <v>223</v>
      </c>
      <c r="B6" s="141"/>
      <c r="C6" s="141"/>
      <c r="D6" s="141"/>
      <c r="E6" s="141">
        <v>0</v>
      </c>
      <c r="F6" s="81">
        <v>0.1</v>
      </c>
      <c r="G6" s="82">
        <f>(SUM(B6:E6)*F6)</f>
        <v>0</v>
      </c>
      <c r="H6" s="8"/>
      <c r="I6" s="8"/>
    </row>
    <row r="7" spans="1:14" x14ac:dyDescent="0.35">
      <c r="A7" s="23"/>
      <c r="B7" s="141"/>
      <c r="D7" s="143"/>
      <c r="E7" s="141"/>
      <c r="F7" s="81"/>
      <c r="G7" s="82"/>
      <c r="H7" s="8"/>
      <c r="I7" s="8"/>
    </row>
    <row r="8" spans="1:14" ht="32.15" customHeight="1" x14ac:dyDescent="0.35">
      <c r="A8" s="24" t="s">
        <v>224</v>
      </c>
      <c r="B8" s="142"/>
      <c r="C8" s="142"/>
      <c r="D8" s="142"/>
      <c r="E8" s="142">
        <v>0</v>
      </c>
      <c r="F8" s="81">
        <v>0.1</v>
      </c>
      <c r="G8" s="82">
        <f>(SUM(B8:E8)*F8)</f>
        <v>0</v>
      </c>
      <c r="H8" s="8"/>
      <c r="I8" s="8"/>
    </row>
    <row r="9" spans="1:14" ht="24" customHeight="1" x14ac:dyDescent="0.35">
      <c r="A9" s="23"/>
      <c r="B9" s="142"/>
      <c r="C9" s="143"/>
      <c r="D9" s="142"/>
      <c r="E9" s="142"/>
      <c r="F9" s="81"/>
      <c r="G9" s="82"/>
      <c r="H9" s="8"/>
      <c r="I9" s="8"/>
    </row>
    <row r="10" spans="1:14" ht="32.15" customHeight="1" x14ac:dyDescent="0.35">
      <c r="A10" s="24" t="s">
        <v>225</v>
      </c>
      <c r="B10" s="141"/>
      <c r="C10" s="141"/>
      <c r="D10" s="141"/>
      <c r="E10" s="141">
        <v>0</v>
      </c>
      <c r="F10" s="81">
        <v>0.15</v>
      </c>
      <c r="G10" s="82">
        <f>(SUM(B10:E10)*F10)</f>
        <v>0</v>
      </c>
      <c r="H10" s="8"/>
      <c r="I10" s="8"/>
    </row>
    <row r="11" spans="1:14" x14ac:dyDescent="0.35">
      <c r="A11" s="24"/>
      <c r="B11" s="141"/>
      <c r="C11" s="138"/>
      <c r="D11" s="141"/>
      <c r="E11" s="141"/>
      <c r="F11" s="36"/>
      <c r="G11" s="82"/>
      <c r="H11" s="8"/>
      <c r="I11" s="8"/>
    </row>
    <row r="12" spans="1:14" ht="32.15" customHeight="1" x14ac:dyDescent="0.35">
      <c r="A12" s="24" t="s">
        <v>226</v>
      </c>
      <c r="B12" s="142"/>
      <c r="C12" s="142">
        <v>6</v>
      </c>
      <c r="D12" s="142"/>
      <c r="E12" s="142"/>
      <c r="F12" s="76">
        <v>0.1</v>
      </c>
      <c r="G12" s="82">
        <f>(SUM(B12:E12)*F12)</f>
        <v>0.60000000000000009</v>
      </c>
      <c r="H12" s="8"/>
      <c r="I12" s="8"/>
    </row>
    <row r="13" spans="1:14" ht="143.5" customHeight="1" x14ac:dyDescent="0.35">
      <c r="A13" s="24"/>
      <c r="B13" s="143"/>
      <c r="C13" s="143" t="s">
        <v>227</v>
      </c>
      <c r="D13" s="142"/>
      <c r="E13" s="142"/>
      <c r="F13" s="36"/>
      <c r="G13" s="82"/>
      <c r="H13" s="8"/>
      <c r="I13" s="8"/>
    </row>
    <row r="14" spans="1:14" ht="32.15" customHeight="1" x14ac:dyDescent="0.35">
      <c r="A14" s="24" t="s">
        <v>228</v>
      </c>
      <c r="B14" s="141"/>
      <c r="C14" s="141"/>
      <c r="D14" s="141"/>
      <c r="E14" s="141">
        <v>0</v>
      </c>
      <c r="F14" s="76">
        <v>0.2</v>
      </c>
      <c r="G14" s="82">
        <f>(SUM(B14:E14)*F14)</f>
        <v>0</v>
      </c>
      <c r="H14" s="8"/>
      <c r="I14" s="8"/>
    </row>
    <row r="15" spans="1:14" x14ac:dyDescent="0.35">
      <c r="A15" s="24"/>
      <c r="B15" s="141"/>
      <c r="C15" s="138"/>
      <c r="D15" s="141"/>
      <c r="E15" s="141"/>
      <c r="F15" s="36"/>
      <c r="G15" s="82"/>
      <c r="H15" s="8"/>
      <c r="I15" s="8"/>
    </row>
    <row r="16" spans="1:14" x14ac:dyDescent="0.35">
      <c r="B16" s="148"/>
      <c r="C16" s="148"/>
      <c r="D16" s="148"/>
      <c r="E16" s="149" t="s">
        <v>70</v>
      </c>
      <c r="F16" s="10">
        <f>SUM(F2:F14)</f>
        <v>1</v>
      </c>
      <c r="G16" s="146">
        <f>SUM(G2:G15)</f>
        <v>3.9</v>
      </c>
      <c r="H16" s="126" t="s">
        <v>197</v>
      </c>
      <c r="I16" s="11"/>
      <c r="J16" s="118"/>
      <c r="K16" s="118"/>
      <c r="L16" s="118"/>
      <c r="M16" s="118"/>
      <c r="N16" s="118"/>
    </row>
    <row r="17" spans="1:14" x14ac:dyDescent="0.35">
      <c r="A17" s="8"/>
      <c r="B17" s="128"/>
      <c r="C17" s="128"/>
      <c r="D17" s="128"/>
      <c r="E17" s="128"/>
      <c r="F17" s="11"/>
      <c r="G17" s="11"/>
      <c r="H17" s="11"/>
      <c r="I17" s="11"/>
      <c r="J17" s="118"/>
      <c r="K17" s="118"/>
      <c r="L17" s="118"/>
      <c r="M17" s="118"/>
      <c r="N17" s="118"/>
    </row>
    <row r="18" spans="1:14" ht="138.65" customHeight="1" x14ac:dyDescent="0.35">
      <c r="A18" s="8"/>
      <c r="B18" s="128"/>
      <c r="C18" s="128" t="s">
        <v>229</v>
      </c>
      <c r="D18" s="128"/>
      <c r="E18" s="128"/>
      <c r="F18" s="11"/>
      <c r="G18" s="10"/>
      <c r="H18" s="11"/>
      <c r="I18" s="11"/>
      <c r="J18" s="118"/>
      <c r="K18" s="118"/>
      <c r="L18" s="118"/>
      <c r="M18" s="118"/>
      <c r="N18" s="118"/>
    </row>
    <row r="19" spans="1:14" x14ac:dyDescent="0.35">
      <c r="A19" s="8"/>
      <c r="B19" s="128"/>
      <c r="C19" s="128"/>
      <c r="D19" s="128"/>
      <c r="E19" s="128"/>
      <c r="F19" s="11"/>
      <c r="G19" s="11"/>
      <c r="H19" s="11"/>
      <c r="I19" s="11"/>
      <c r="J19" s="118"/>
      <c r="K19" s="118"/>
      <c r="L19" s="118"/>
      <c r="M19" s="118"/>
      <c r="N19" s="118"/>
    </row>
    <row r="20" spans="1:14" x14ac:dyDescent="0.35">
      <c r="A20" s="8"/>
      <c r="B20" s="11"/>
      <c r="C20" s="11"/>
      <c r="D20" s="11"/>
      <c r="E20" s="11"/>
      <c r="F20" s="11"/>
      <c r="G20" s="10"/>
      <c r="H20" s="11"/>
      <c r="I20" s="11"/>
      <c r="J20" s="118"/>
      <c r="K20" s="118"/>
      <c r="L20" s="118"/>
      <c r="M20" s="118"/>
      <c r="N20" s="118"/>
    </row>
    <row r="21" spans="1:14" x14ac:dyDescent="0.35">
      <c r="A21" s="8"/>
      <c r="B21" s="11"/>
      <c r="C21" s="11"/>
      <c r="D21" s="11"/>
      <c r="E21" s="11"/>
      <c r="F21" s="10"/>
      <c r="G21" s="11"/>
      <c r="H21" s="11"/>
      <c r="I21" s="11"/>
      <c r="J21" s="118"/>
      <c r="K21" s="118"/>
      <c r="L21" s="118"/>
      <c r="M21" s="118"/>
      <c r="N21" s="118"/>
    </row>
    <row r="22" spans="1:14" x14ac:dyDescent="0.35">
      <c r="A22" s="8"/>
      <c r="B22" s="11"/>
      <c r="C22" s="11"/>
      <c r="D22" s="11"/>
      <c r="E22" s="11"/>
      <c r="F22" s="11"/>
      <c r="G22" s="10"/>
      <c r="H22" s="11"/>
      <c r="I22" s="11"/>
      <c r="J22" s="118"/>
      <c r="K22" s="118"/>
      <c r="L22" s="118"/>
      <c r="M22" s="118"/>
      <c r="N22" s="118"/>
    </row>
    <row r="23" spans="1:14" x14ac:dyDescent="0.35">
      <c r="A23" s="8"/>
      <c r="B23" s="11"/>
      <c r="C23" s="11"/>
      <c r="D23" s="11"/>
      <c r="E23" s="11"/>
      <c r="F23" s="10"/>
      <c r="G23" s="10"/>
      <c r="H23" s="11"/>
      <c r="I23" s="11"/>
      <c r="J23" s="118"/>
      <c r="K23" s="118"/>
      <c r="L23" s="118"/>
      <c r="M23" s="118"/>
      <c r="N23" s="118"/>
    </row>
    <row r="24" spans="1:14" x14ac:dyDescent="0.35">
      <c r="A24" s="8"/>
      <c r="B24" s="8"/>
      <c r="C24" s="8"/>
      <c r="D24" s="8"/>
      <c r="E24" s="8"/>
      <c r="F24" s="9"/>
      <c r="G24" s="8"/>
      <c r="H24" s="8"/>
      <c r="I24" s="8"/>
    </row>
    <row r="25" spans="1:14" x14ac:dyDescent="0.35">
      <c r="A25" s="8"/>
      <c r="B25" s="8"/>
      <c r="C25" s="8"/>
      <c r="D25" s="8"/>
      <c r="E25" s="8"/>
      <c r="F25" s="8"/>
    </row>
    <row r="26" spans="1:14" x14ac:dyDescent="0.35">
      <c r="A26" s="8"/>
      <c r="B26" s="8"/>
      <c r="C26" s="8"/>
      <c r="D26" s="8"/>
      <c r="E26" s="8"/>
    </row>
    <row r="27" spans="1:14" x14ac:dyDescent="0.35">
      <c r="A27" s="8"/>
      <c r="B27" s="8"/>
      <c r="C27" s="8"/>
      <c r="D27" s="8"/>
      <c r="E27" s="8"/>
    </row>
    <row r="28" spans="1:14" x14ac:dyDescent="0.35">
      <c r="A28" s="8"/>
      <c r="B28" s="8"/>
      <c r="C28" s="8"/>
      <c r="D28" s="8"/>
      <c r="E28" s="8"/>
    </row>
    <row r="29" spans="1:14" x14ac:dyDescent="0.35">
      <c r="A29" s="8"/>
      <c r="B29" s="8"/>
    </row>
    <row r="30" spans="1:14" x14ac:dyDescent="0.35">
      <c r="A30" s="8"/>
      <c r="B30" s="8"/>
    </row>
    <row r="31" spans="1:14" x14ac:dyDescent="0.35">
      <c r="A31" s="8"/>
      <c r="B31" s="8"/>
    </row>
    <row r="32" spans="1:14" x14ac:dyDescent="0.35">
      <c r="A32" s="8"/>
      <c r="B32" s="8"/>
    </row>
    <row r="33" spans="1:2" x14ac:dyDescent="0.35">
      <c r="A33" s="8"/>
      <c r="B33" s="8"/>
    </row>
    <row r="34" spans="1:2" x14ac:dyDescent="0.35">
      <c r="B34" s="8"/>
    </row>
    <row r="35" spans="1:2" x14ac:dyDescent="0.35">
      <c r="B35" s="8"/>
    </row>
    <row r="36" spans="1:2" x14ac:dyDescent="0.35">
      <c r="B36" s="8"/>
    </row>
    <row r="37" spans="1:2" x14ac:dyDescent="0.35">
      <c r="B37" s="8"/>
    </row>
    <row r="38" spans="1:2" x14ac:dyDescent="0.35">
      <c r="B38" s="8"/>
    </row>
    <row r="39" spans="1:2" x14ac:dyDescent="0.35">
      <c r="B39" s="8"/>
    </row>
    <row r="40" spans="1:2" x14ac:dyDescent="0.35">
      <c r="B40" s="8"/>
    </row>
    <row r="41" spans="1:2" x14ac:dyDescent="0.35">
      <c r="B41" s="8"/>
    </row>
    <row r="42" spans="1:2" x14ac:dyDescent="0.35">
      <c r="B42" s="8"/>
    </row>
    <row r="43" spans="1:2" x14ac:dyDescent="0.35">
      <c r="B43" s="8"/>
    </row>
    <row r="44" spans="1:2" x14ac:dyDescent="0.35">
      <c r="B44" s="8"/>
    </row>
    <row r="45" spans="1:2" x14ac:dyDescent="0.35">
      <c r="B45" s="8"/>
    </row>
    <row r="46" spans="1:2" x14ac:dyDescent="0.35">
      <c r="B46" s="8"/>
    </row>
    <row r="47" spans="1:2" x14ac:dyDescent="0.35">
      <c r="B47" s="8"/>
    </row>
    <row r="48" spans="1:2" x14ac:dyDescent="0.35">
      <c r="B48" s="8"/>
    </row>
    <row r="49" spans="2:2" x14ac:dyDescent="0.35">
      <c r="B49" s="8"/>
    </row>
    <row r="50" spans="2:2" x14ac:dyDescent="0.35">
      <c r="B50" s="8"/>
    </row>
    <row r="51" spans="2:2" x14ac:dyDescent="0.35">
      <c r="B51" s="8"/>
    </row>
    <row r="52" spans="2:2" x14ac:dyDescent="0.35">
      <c r="B52" s="8"/>
    </row>
    <row r="53" spans="2:2" x14ac:dyDescent="0.35">
      <c r="B53" s="8"/>
    </row>
    <row r="54" spans="2:2" x14ac:dyDescent="0.35">
      <c r="B54" s="8"/>
    </row>
    <row r="55" spans="2:2" x14ac:dyDescent="0.35">
      <c r="B55" s="8"/>
    </row>
    <row r="56" spans="2:2" x14ac:dyDescent="0.35">
      <c r="B56" s="8"/>
    </row>
    <row r="57" spans="2:2" x14ac:dyDescent="0.35">
      <c r="B57" s="8"/>
    </row>
    <row r="58" spans="2:2" x14ac:dyDescent="0.35">
      <c r="B58" s="8"/>
    </row>
    <row r="59" spans="2:2" x14ac:dyDescent="0.35">
      <c r="B59" s="8"/>
    </row>
    <row r="60" spans="2:2" x14ac:dyDescent="0.35">
      <c r="B60" s="8"/>
    </row>
    <row r="61" spans="2:2" x14ac:dyDescent="0.35">
      <c r="B61" s="8"/>
    </row>
  </sheetData>
  <sheetProtection formatRow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F87"/>
  <sheetViews>
    <sheetView zoomScale="70" zoomScaleNormal="70" workbookViewId="0">
      <pane xSplit="1" ySplit="1" topLeftCell="B59" activePane="bottomRight" state="frozen"/>
      <selection pane="topRight" activeCell="B1" sqref="B1"/>
      <selection pane="bottomLeft" activeCell="A2" sqref="A2"/>
      <selection pane="bottomRight" activeCell="E70" sqref="E70"/>
    </sheetView>
  </sheetViews>
  <sheetFormatPr defaultColWidth="10.83203125" defaultRowHeight="15.75" customHeight="1" x14ac:dyDescent="0.35"/>
  <cols>
    <col min="1" max="1" width="64.58203125" style="11" customWidth="1"/>
    <col min="2" max="3" width="64.58203125" style="8" customWidth="1"/>
    <col min="4" max="5" width="16.58203125" style="8" customWidth="1"/>
    <col min="6" max="6" width="18.5" style="8" customWidth="1"/>
    <col min="7" max="16384" width="10.83203125" style="8"/>
  </cols>
  <sheetData>
    <row r="1" spans="1:6" ht="46.4" customHeight="1" x14ac:dyDescent="0.35">
      <c r="A1" s="35" t="s">
        <v>22</v>
      </c>
      <c r="B1" s="24" t="s">
        <v>230</v>
      </c>
      <c r="C1" s="23" t="s">
        <v>231</v>
      </c>
      <c r="D1" s="35" t="s">
        <v>24</v>
      </c>
      <c r="E1" s="35" t="s">
        <v>25</v>
      </c>
    </row>
    <row r="2" spans="1:6" ht="15.5" x14ac:dyDescent="0.35">
      <c r="A2" s="24" t="s">
        <v>232</v>
      </c>
      <c r="B2" s="127">
        <v>1</v>
      </c>
      <c r="C2" s="127"/>
      <c r="D2" s="81">
        <v>0.03</v>
      </c>
      <c r="E2" s="47">
        <f>(B2+C2)*D2</f>
        <v>0.03</v>
      </c>
      <c r="F2" s="9"/>
    </row>
    <row r="3" spans="1:6" ht="93" x14ac:dyDescent="0.35">
      <c r="A3" s="24"/>
      <c r="B3" s="127" t="s">
        <v>233</v>
      </c>
      <c r="C3" s="127"/>
      <c r="D3" s="81"/>
      <c r="E3" s="47"/>
      <c r="F3" s="9"/>
    </row>
    <row r="4" spans="1:6" ht="15.5" x14ac:dyDescent="0.35">
      <c r="A4" s="24" t="s">
        <v>234</v>
      </c>
      <c r="B4" s="96"/>
      <c r="C4" s="96"/>
      <c r="D4" s="81">
        <v>0.03</v>
      </c>
      <c r="E4" s="47">
        <f t="shared" ref="E4" si="0">(B4+C4)*D4</f>
        <v>0</v>
      </c>
    </row>
    <row r="5" spans="1:6" ht="186" x14ac:dyDescent="0.35">
      <c r="A5" s="24"/>
      <c r="B5" s="96" t="s">
        <v>235</v>
      </c>
      <c r="C5" s="96"/>
      <c r="D5" s="81"/>
      <c r="E5" s="47"/>
    </row>
    <row r="6" spans="1:6" ht="31" x14ac:dyDescent="0.35">
      <c r="A6" s="24" t="s">
        <v>236</v>
      </c>
      <c r="B6" s="127">
        <v>3.5</v>
      </c>
      <c r="C6" s="127"/>
      <c r="D6" s="76">
        <v>0.04</v>
      </c>
      <c r="E6" s="47">
        <f t="shared" ref="E6" si="1">(B6+C6)*D6</f>
        <v>0.14000000000000001</v>
      </c>
    </row>
    <row r="7" spans="1:6" ht="155" x14ac:dyDescent="0.35">
      <c r="A7" s="24"/>
      <c r="B7" s="127" t="s">
        <v>237</v>
      </c>
      <c r="C7" s="127"/>
      <c r="D7" s="76"/>
      <c r="E7" s="47"/>
    </row>
    <row r="8" spans="1:6" ht="15.5" x14ac:dyDescent="0.35">
      <c r="A8" s="24" t="s">
        <v>238</v>
      </c>
      <c r="B8" s="96">
        <v>3.5</v>
      </c>
      <c r="C8" s="96"/>
      <c r="D8" s="76">
        <v>0.03</v>
      </c>
      <c r="E8" s="47">
        <f t="shared" ref="E8" si="2">(B8+C8)*D8</f>
        <v>0.105</v>
      </c>
    </row>
    <row r="9" spans="1:6" ht="77.5" x14ac:dyDescent="0.35">
      <c r="A9" s="24"/>
      <c r="B9" s="96" t="s">
        <v>239</v>
      </c>
      <c r="C9" s="96"/>
      <c r="D9" s="76"/>
      <c r="E9" s="47"/>
    </row>
    <row r="10" spans="1:6" ht="40.5" customHeight="1" x14ac:dyDescent="0.35">
      <c r="A10" s="178" t="s">
        <v>240</v>
      </c>
      <c r="B10" s="127">
        <v>3.5</v>
      </c>
      <c r="C10" s="127"/>
      <c r="D10" s="76">
        <v>0.03</v>
      </c>
      <c r="E10" s="47">
        <f t="shared" ref="E10" si="3">(B10+C10)*D10</f>
        <v>0.105</v>
      </c>
    </row>
    <row r="11" spans="1:6" ht="77.5" x14ac:dyDescent="0.35">
      <c r="A11" s="24"/>
      <c r="B11" s="127" t="s">
        <v>241</v>
      </c>
      <c r="C11" s="127"/>
      <c r="D11" s="76"/>
      <c r="E11" s="47"/>
    </row>
    <row r="12" spans="1:6" ht="15.5" x14ac:dyDescent="0.35">
      <c r="A12" s="24" t="s">
        <v>242</v>
      </c>
      <c r="B12" s="96">
        <v>0</v>
      </c>
      <c r="C12" s="96"/>
      <c r="D12" s="76">
        <v>0.02</v>
      </c>
      <c r="E12" s="47">
        <f t="shared" ref="E12" si="4">(B12+C12)*D12</f>
        <v>0</v>
      </c>
    </row>
    <row r="13" spans="1:6" ht="15.5" x14ac:dyDescent="0.35">
      <c r="A13" s="24"/>
      <c r="B13" s="153"/>
      <c r="C13" s="96"/>
      <c r="D13" s="76"/>
      <c r="E13" s="47"/>
    </row>
    <row r="14" spans="1:6" ht="15.5" x14ac:dyDescent="0.35">
      <c r="A14" s="24" t="s">
        <v>243</v>
      </c>
      <c r="B14" s="127">
        <v>3.5</v>
      </c>
      <c r="C14" s="127"/>
      <c r="D14" s="76">
        <v>0.04</v>
      </c>
      <c r="E14" s="47">
        <f t="shared" ref="E14" si="5">(B14+C14)*D14</f>
        <v>0.14000000000000001</v>
      </c>
    </row>
    <row r="15" spans="1:6" ht="170.5" x14ac:dyDescent="0.35">
      <c r="A15" s="24"/>
      <c r="B15" s="127" t="s">
        <v>244</v>
      </c>
      <c r="C15"/>
      <c r="D15" s="76"/>
      <c r="E15" s="47"/>
    </row>
    <row r="16" spans="1:6" ht="15.5" x14ac:dyDescent="0.35">
      <c r="A16" s="24" t="s">
        <v>245</v>
      </c>
      <c r="B16" s="96">
        <v>3.5</v>
      </c>
      <c r="C16" s="96"/>
      <c r="D16" s="76">
        <v>0.04</v>
      </c>
      <c r="E16" s="47">
        <f t="shared" ref="E16" si="6">(B16+C16)*D16</f>
        <v>0.14000000000000001</v>
      </c>
    </row>
    <row r="17" spans="1:6" ht="186" x14ac:dyDescent="0.35">
      <c r="A17" s="24"/>
      <c r="B17" s="96" t="s">
        <v>246</v>
      </c>
      <c r="C17" s="96"/>
      <c r="D17" s="76"/>
      <c r="E17" s="47"/>
    </row>
    <row r="18" spans="1:6" ht="31" x14ac:dyDescent="0.35">
      <c r="A18" s="24" t="s">
        <v>247</v>
      </c>
      <c r="B18" s="127">
        <v>3.5</v>
      </c>
      <c r="C18" s="127"/>
      <c r="D18" s="76">
        <v>0.04</v>
      </c>
      <c r="E18" s="47">
        <f t="shared" ref="E18" si="7">(B18+C18)*D18</f>
        <v>0.14000000000000001</v>
      </c>
    </row>
    <row r="19" spans="1:6" ht="124" x14ac:dyDescent="0.35">
      <c r="A19" s="24"/>
      <c r="B19" s="127" t="s">
        <v>248</v>
      </c>
      <c r="C19" s="154"/>
      <c r="D19" s="76"/>
      <c r="E19" s="47"/>
    </row>
    <row r="20" spans="1:6" ht="15.5" x14ac:dyDescent="0.35">
      <c r="A20" s="24" t="s">
        <v>249</v>
      </c>
      <c r="B20" s="96">
        <v>0</v>
      </c>
      <c r="C20" s="96"/>
      <c r="D20" s="76">
        <v>0.04</v>
      </c>
      <c r="E20" s="47">
        <f t="shared" ref="E20" si="8">(B20+C20)*D20</f>
        <v>0</v>
      </c>
    </row>
    <row r="21" spans="1:6" ht="15.5" x14ac:dyDescent="0.35">
      <c r="A21" s="24"/>
      <c r="B21" s="153"/>
      <c r="C21" s="96"/>
      <c r="D21" s="76"/>
      <c r="E21" s="47"/>
    </row>
    <row r="22" spans="1:6" ht="15.5" x14ac:dyDescent="0.35">
      <c r="A22" s="24" t="s">
        <v>250</v>
      </c>
      <c r="B22" s="127">
        <v>0</v>
      </c>
      <c r="C22" s="127"/>
      <c r="D22" s="76">
        <v>0.04</v>
      </c>
      <c r="E22" s="47">
        <f t="shared" ref="E22" si="9">(B22+C22)*D22</f>
        <v>0</v>
      </c>
    </row>
    <row r="23" spans="1:6" ht="15.5" x14ac:dyDescent="0.35">
      <c r="A23" s="24"/>
      <c r="B23" s="152"/>
      <c r="C23" s="127"/>
      <c r="D23" s="76"/>
      <c r="E23" s="47"/>
    </row>
    <row r="24" spans="1:6" ht="31" x14ac:dyDescent="0.35">
      <c r="A24" s="24" t="s">
        <v>251</v>
      </c>
      <c r="B24" s="96">
        <v>0</v>
      </c>
      <c r="C24" s="96"/>
      <c r="D24" s="76">
        <v>0.04</v>
      </c>
      <c r="E24" s="47">
        <f t="shared" ref="E24" si="10">(B24+C24)*D24</f>
        <v>0</v>
      </c>
    </row>
    <row r="25" spans="1:6" ht="15.5" x14ac:dyDescent="0.35">
      <c r="A25" s="24"/>
      <c r="B25" s="153"/>
      <c r="C25" s="96"/>
      <c r="D25" s="76"/>
      <c r="E25" s="47"/>
    </row>
    <row r="26" spans="1:6" ht="15.5" x14ac:dyDescent="0.35">
      <c r="A26" s="24" t="s">
        <v>252</v>
      </c>
      <c r="B26" s="127">
        <v>0</v>
      </c>
      <c r="C26" s="127"/>
      <c r="D26" s="76">
        <v>0.04</v>
      </c>
      <c r="E26" s="47">
        <f t="shared" ref="E26" si="11">(B26+C26)*D26</f>
        <v>0</v>
      </c>
    </row>
    <row r="27" spans="1:6" ht="15.5" x14ac:dyDescent="0.35">
      <c r="A27" s="24"/>
      <c r="B27" s="152"/>
      <c r="C27" s="127"/>
      <c r="D27" s="76"/>
      <c r="E27" s="47"/>
    </row>
    <row r="28" spans="1:6" ht="31" x14ac:dyDescent="0.35">
      <c r="A28" s="24" t="s">
        <v>253</v>
      </c>
      <c r="B28" s="96">
        <v>0</v>
      </c>
      <c r="C28" s="96"/>
      <c r="D28" s="76">
        <v>0.02</v>
      </c>
      <c r="E28" s="47">
        <f t="shared" ref="E28" si="12">(B28+C28)*D28</f>
        <v>0</v>
      </c>
      <c r="F28" s="9"/>
    </row>
    <row r="29" spans="1:6" ht="15.5" x14ac:dyDescent="0.35">
      <c r="A29" s="24"/>
      <c r="B29" s="96"/>
      <c r="C29" s="96"/>
      <c r="D29" s="76"/>
      <c r="E29" s="47"/>
      <c r="F29" s="9"/>
    </row>
    <row r="30" spans="1:6" ht="15.5" x14ac:dyDescent="0.35">
      <c r="A30" s="24" t="s">
        <v>254</v>
      </c>
      <c r="B30" s="127">
        <v>0</v>
      </c>
      <c r="C30" s="127"/>
      <c r="D30" s="76">
        <v>0.02</v>
      </c>
      <c r="E30" s="47">
        <f t="shared" ref="E30" si="13">(B30+C30)*D30</f>
        <v>0</v>
      </c>
      <c r="F30" s="9"/>
    </row>
    <row r="31" spans="1:6" ht="15.5" x14ac:dyDescent="0.35">
      <c r="A31" s="24"/>
      <c r="B31" s="152"/>
      <c r="C31" s="127"/>
      <c r="D31" s="76"/>
      <c r="E31" s="47"/>
      <c r="F31" s="9"/>
    </row>
    <row r="32" spans="1:6" ht="15.5" x14ac:dyDescent="0.35">
      <c r="A32" s="24" t="s">
        <v>255</v>
      </c>
      <c r="B32" s="96">
        <v>0</v>
      </c>
      <c r="C32" s="96"/>
      <c r="D32" s="76">
        <v>0.03</v>
      </c>
      <c r="E32" s="47">
        <f t="shared" ref="E32" si="14">(B32+C32)*D32</f>
        <v>0</v>
      </c>
      <c r="F32" s="9"/>
    </row>
    <row r="33" spans="1:6" ht="15.5" x14ac:dyDescent="0.35">
      <c r="A33" s="24"/>
      <c r="B33" s="153"/>
      <c r="C33" s="96"/>
      <c r="D33" s="76"/>
      <c r="E33" s="47"/>
      <c r="F33" s="9"/>
    </row>
    <row r="34" spans="1:6" ht="15.5" x14ac:dyDescent="0.35">
      <c r="A34" s="24" t="s">
        <v>256</v>
      </c>
      <c r="B34" s="127">
        <v>0</v>
      </c>
      <c r="C34" s="127"/>
      <c r="D34" s="76">
        <v>0.02</v>
      </c>
      <c r="E34" s="47">
        <f t="shared" ref="E34" si="15">(B34+C34)*D34</f>
        <v>0</v>
      </c>
      <c r="F34" s="9"/>
    </row>
    <row r="35" spans="1:6" ht="15.5" x14ac:dyDescent="0.35">
      <c r="A35" s="24"/>
      <c r="B35" s="152"/>
      <c r="C35" s="127"/>
      <c r="D35" s="76"/>
      <c r="E35" s="47"/>
      <c r="F35" s="9"/>
    </row>
    <row r="36" spans="1:6" ht="15.5" x14ac:dyDescent="0.35">
      <c r="A36" s="24" t="s">
        <v>257</v>
      </c>
      <c r="B36" s="96">
        <v>3.5</v>
      </c>
      <c r="C36" s="96"/>
      <c r="D36" s="76">
        <v>0.03</v>
      </c>
      <c r="E36" s="47">
        <f t="shared" ref="E36" si="16">(B36+C36)*D36</f>
        <v>0.105</v>
      </c>
      <c r="F36" s="9"/>
    </row>
    <row r="37" spans="1:6" ht="170.5" x14ac:dyDescent="0.35">
      <c r="A37" s="24"/>
      <c r="B37" s="150" t="s">
        <v>258</v>
      </c>
      <c r="C37" s="96"/>
      <c r="D37" s="76"/>
      <c r="E37" s="47"/>
      <c r="F37" s="9"/>
    </row>
    <row r="38" spans="1:6" ht="15.5" x14ac:dyDescent="0.35">
      <c r="A38" s="24" t="s">
        <v>259</v>
      </c>
      <c r="B38" s="127">
        <v>3.5</v>
      </c>
      <c r="C38" s="127"/>
      <c r="D38" s="76">
        <v>0.02</v>
      </c>
      <c r="E38" s="47">
        <f t="shared" ref="E38" si="17">(B38+C38)*D38</f>
        <v>7.0000000000000007E-2</v>
      </c>
      <c r="F38" s="9"/>
    </row>
    <row r="39" spans="1:6" ht="93" x14ac:dyDescent="0.35">
      <c r="A39" s="24"/>
      <c r="B39" s="155" t="s">
        <v>260</v>
      </c>
      <c r="C39" s="127"/>
      <c r="D39" s="76"/>
      <c r="E39" s="47"/>
      <c r="F39" s="9"/>
    </row>
    <row r="40" spans="1:6" ht="15.5" x14ac:dyDescent="0.35">
      <c r="A40" s="24" t="s">
        <v>261</v>
      </c>
      <c r="B40" s="96"/>
      <c r="C40" s="96"/>
      <c r="D40" s="76">
        <v>0.03</v>
      </c>
      <c r="E40" s="47">
        <f t="shared" ref="E40" si="18">(B40+C40)*D40</f>
        <v>0</v>
      </c>
      <c r="F40" s="9"/>
    </row>
    <row r="41" spans="1:6" ht="15.5" x14ac:dyDescent="0.35">
      <c r="A41" s="24"/>
      <c r="B41" s="153"/>
      <c r="C41" s="96"/>
      <c r="D41" s="76"/>
      <c r="E41" s="47"/>
      <c r="F41" s="9"/>
    </row>
    <row r="42" spans="1:6" ht="15.5" x14ac:dyDescent="0.35">
      <c r="A42" s="24" t="s">
        <v>262</v>
      </c>
      <c r="B42" s="127"/>
      <c r="C42" s="127"/>
      <c r="D42" s="76">
        <v>0.03</v>
      </c>
      <c r="E42" s="47">
        <f t="shared" ref="E42" si="19">(B42+C42)*D42</f>
        <v>0</v>
      </c>
      <c r="F42" s="9"/>
    </row>
    <row r="43" spans="1:6" ht="15.5" x14ac:dyDescent="0.35">
      <c r="A43" s="24"/>
      <c r="B43" s="152"/>
      <c r="C43" s="127"/>
      <c r="D43" s="76"/>
      <c r="E43" s="47"/>
      <c r="F43" s="9"/>
    </row>
    <row r="44" spans="1:6" ht="15.5" x14ac:dyDescent="0.35">
      <c r="A44" s="24" t="s">
        <v>263</v>
      </c>
      <c r="B44" s="96"/>
      <c r="C44" s="96"/>
      <c r="D44" s="76">
        <v>0.02</v>
      </c>
      <c r="E44" s="47">
        <f t="shared" ref="E44" si="20">(B44+C44)*D44</f>
        <v>0</v>
      </c>
      <c r="F44" s="9"/>
    </row>
    <row r="45" spans="1:6" ht="15.5" x14ac:dyDescent="0.35">
      <c r="A45" s="24"/>
      <c r="B45" s="153"/>
      <c r="C45" s="96"/>
      <c r="D45" s="76"/>
      <c r="E45" s="47"/>
      <c r="F45" s="9"/>
    </row>
    <row r="46" spans="1:6" ht="15.5" x14ac:dyDescent="0.35">
      <c r="A46" s="24" t="s">
        <v>264</v>
      </c>
      <c r="B46" s="127"/>
      <c r="C46" s="127"/>
      <c r="D46" s="76">
        <v>0.03</v>
      </c>
      <c r="E46" s="47">
        <f t="shared" ref="E46" si="21">(B46+C46)*D46</f>
        <v>0</v>
      </c>
      <c r="F46" s="9"/>
    </row>
    <row r="47" spans="1:6" ht="15.5" x14ac:dyDescent="0.35">
      <c r="A47" s="24"/>
      <c r="B47" s="152"/>
      <c r="C47" s="127"/>
      <c r="D47" s="76"/>
      <c r="E47" s="47"/>
      <c r="F47" s="9"/>
    </row>
    <row r="48" spans="1:6" ht="31" x14ac:dyDescent="0.35">
      <c r="A48" s="24" t="s">
        <v>265</v>
      </c>
      <c r="B48" s="96">
        <v>3</v>
      </c>
      <c r="C48" s="96"/>
      <c r="D48" s="76">
        <v>0.02</v>
      </c>
      <c r="E48" s="47">
        <f t="shared" ref="E48" si="22">(B48+C48)*D48</f>
        <v>0.06</v>
      </c>
      <c r="F48" s="9"/>
    </row>
    <row r="49" spans="1:6" ht="170.5" x14ac:dyDescent="0.35">
      <c r="A49" s="24"/>
      <c r="B49" s="96" t="s">
        <v>266</v>
      </c>
      <c r="C49" s="96"/>
      <c r="D49" s="76"/>
      <c r="E49" s="47"/>
      <c r="F49" s="9"/>
    </row>
    <row r="50" spans="1:6" ht="15.5" x14ac:dyDescent="0.35">
      <c r="A50" s="24" t="s">
        <v>267</v>
      </c>
      <c r="B50" s="127">
        <v>1</v>
      </c>
      <c r="C50" s="127"/>
      <c r="D50" s="76">
        <v>0.03</v>
      </c>
      <c r="E50" s="47">
        <f t="shared" ref="E50" si="23">(B50+C50)*D50</f>
        <v>0.03</v>
      </c>
      <c r="F50" s="9"/>
    </row>
    <row r="51" spans="1:6" ht="124" x14ac:dyDescent="0.35">
      <c r="A51" s="24"/>
      <c r="B51" s="127" t="s">
        <v>268</v>
      </c>
      <c r="C51" s="127"/>
      <c r="D51" s="76"/>
      <c r="E51" s="47"/>
      <c r="F51" s="9"/>
    </row>
    <row r="52" spans="1:6" ht="15.5" x14ac:dyDescent="0.35">
      <c r="A52" s="24" t="s">
        <v>269</v>
      </c>
      <c r="B52" s="96">
        <v>0</v>
      </c>
      <c r="C52" s="96"/>
      <c r="D52" s="76">
        <v>0.03</v>
      </c>
      <c r="E52" s="47">
        <f t="shared" ref="E52" si="24">(B52+C52)*D52</f>
        <v>0</v>
      </c>
      <c r="F52" s="9"/>
    </row>
    <row r="53" spans="1:6" ht="15.5" x14ac:dyDescent="0.35">
      <c r="A53" s="24"/>
      <c r="B53" s="96"/>
      <c r="C53" s="96"/>
      <c r="D53" s="76"/>
      <c r="E53" s="47"/>
      <c r="F53" s="9"/>
    </row>
    <row r="54" spans="1:6" ht="15.65" customHeight="1" x14ac:dyDescent="0.35">
      <c r="A54" s="24" t="s">
        <v>270</v>
      </c>
      <c r="B54" s="127"/>
      <c r="C54" s="127"/>
      <c r="D54" s="76">
        <v>0.03</v>
      </c>
      <c r="E54" s="47">
        <f t="shared" ref="E54" si="25">(B54+C54)*D54</f>
        <v>0</v>
      </c>
      <c r="F54" s="9"/>
    </row>
    <row r="55" spans="1:6" ht="387.5" x14ac:dyDescent="0.35">
      <c r="A55" s="24"/>
      <c r="B55" s="127" t="s">
        <v>271</v>
      </c>
      <c r="C55" s="127"/>
      <c r="D55" s="76"/>
      <c r="E55" s="47"/>
      <c r="F55" s="9"/>
    </row>
    <row r="56" spans="1:6" ht="15.5" x14ac:dyDescent="0.35">
      <c r="A56" s="24" t="s">
        <v>272</v>
      </c>
      <c r="B56" s="135">
        <v>3.5</v>
      </c>
      <c r="C56" s="96"/>
      <c r="D56" s="76">
        <v>0.03</v>
      </c>
      <c r="E56" s="47">
        <f t="shared" ref="E56" si="26">(B56+C56)*D56</f>
        <v>0.105</v>
      </c>
      <c r="F56" s="9"/>
    </row>
    <row r="57" spans="1:6" ht="217" x14ac:dyDescent="0.35">
      <c r="A57" s="24"/>
      <c r="B57" s="96" t="s">
        <v>273</v>
      </c>
      <c r="C57" s="96"/>
      <c r="D57" s="76"/>
      <c r="E57" s="47"/>
      <c r="F57" s="9"/>
    </row>
    <row r="58" spans="1:6" ht="15.5" x14ac:dyDescent="0.35">
      <c r="A58" s="24" t="s">
        <v>274</v>
      </c>
      <c r="B58" s="127">
        <v>0</v>
      </c>
      <c r="C58" s="127"/>
      <c r="D58" s="76">
        <v>0.03</v>
      </c>
      <c r="E58" s="47">
        <f t="shared" ref="E58" si="27">(B58+C58)*D58</f>
        <v>0</v>
      </c>
      <c r="F58" s="9"/>
    </row>
    <row r="59" spans="1:6" ht="15.5" x14ac:dyDescent="0.35">
      <c r="A59" s="24"/>
      <c r="B59" s="156"/>
      <c r="C59" s="127"/>
      <c r="D59" s="76"/>
      <c r="E59" s="47"/>
      <c r="F59" s="9"/>
    </row>
    <row r="60" spans="1:6" ht="15.5" x14ac:dyDescent="0.35">
      <c r="A60" s="24" t="s">
        <v>275</v>
      </c>
      <c r="B60" s="96">
        <v>0</v>
      </c>
      <c r="C60" s="96"/>
      <c r="D60" s="76">
        <v>0.02</v>
      </c>
      <c r="E60" s="47">
        <f t="shared" ref="E60" si="28">(B60+C60)*D60</f>
        <v>0</v>
      </c>
      <c r="F60" s="9"/>
    </row>
    <row r="61" spans="1:6" ht="15.5" x14ac:dyDescent="0.35">
      <c r="A61" s="24"/>
      <c r="B61" s="153"/>
      <c r="C61" s="96"/>
      <c r="D61" s="76"/>
      <c r="E61" s="47"/>
      <c r="F61" s="9"/>
    </row>
    <row r="62" spans="1:6" ht="15.5" x14ac:dyDescent="0.35">
      <c r="A62" s="24" t="s">
        <v>276</v>
      </c>
      <c r="B62" s="127">
        <v>0</v>
      </c>
      <c r="C62" s="127"/>
      <c r="D62" s="76">
        <v>0.02</v>
      </c>
      <c r="E62" s="47">
        <f t="shared" ref="E62" si="29">(B62+C62)*D62</f>
        <v>0</v>
      </c>
      <c r="F62" s="9"/>
    </row>
    <row r="63" spans="1:6" ht="15.5" x14ac:dyDescent="0.35">
      <c r="A63" s="24"/>
      <c r="B63" s="152"/>
      <c r="C63" s="127"/>
      <c r="D63" s="76"/>
      <c r="E63" s="47"/>
    </row>
    <row r="64" spans="1:6" ht="15.5" x14ac:dyDescent="0.35">
      <c r="A64" s="24" t="s">
        <v>277</v>
      </c>
      <c r="B64" s="96">
        <v>3.5</v>
      </c>
      <c r="C64" s="96"/>
      <c r="D64" s="76">
        <v>0.03</v>
      </c>
      <c r="E64" s="47">
        <f t="shared" ref="E64" si="30">(B64+C64)*D64</f>
        <v>0.105</v>
      </c>
      <c r="F64" s="15"/>
    </row>
    <row r="65" spans="1:6" ht="93" x14ac:dyDescent="0.35">
      <c r="A65" s="24"/>
      <c r="B65" s="151" t="s">
        <v>278</v>
      </c>
      <c r="C65" s="96"/>
      <c r="D65" s="76"/>
      <c r="E65" s="47"/>
    </row>
    <row r="66" spans="1:6" ht="15.5" x14ac:dyDescent="0.35">
      <c r="A66" s="24" t="s">
        <v>279</v>
      </c>
      <c r="B66" s="127">
        <v>3.5</v>
      </c>
      <c r="C66" s="127"/>
      <c r="D66" s="76">
        <v>0.03</v>
      </c>
      <c r="E66" s="47">
        <f t="shared" ref="E66" si="31">(B66+C66)*D66</f>
        <v>0.105</v>
      </c>
    </row>
    <row r="67" spans="1:6" ht="124" x14ac:dyDescent="0.35">
      <c r="A67" s="24"/>
      <c r="B67" s="138" t="s">
        <v>280</v>
      </c>
      <c r="C67" s="127"/>
      <c r="D67" s="76"/>
      <c r="E67" s="47"/>
    </row>
    <row r="68" spans="1:6" ht="15.5" x14ac:dyDescent="0.35">
      <c r="A68" s="24" t="s">
        <v>281</v>
      </c>
      <c r="B68" s="96">
        <v>0</v>
      </c>
      <c r="C68" s="96"/>
      <c r="D68" s="76">
        <v>0.02</v>
      </c>
      <c r="E68" s="47">
        <f t="shared" ref="E68" si="32">(B68+C68)*D68</f>
        <v>0</v>
      </c>
    </row>
    <row r="69" spans="1:6" ht="15.5" x14ac:dyDescent="0.35">
      <c r="A69" s="24"/>
      <c r="B69" s="157"/>
      <c r="C69" s="96"/>
      <c r="D69" s="47"/>
      <c r="E69" s="47"/>
    </row>
    <row r="70" spans="1:6" ht="15.5" x14ac:dyDescent="0.35">
      <c r="A70" s="8"/>
      <c r="D70" s="123">
        <f>SUM(D2:D69)</f>
        <v>1.0000000000000002</v>
      </c>
      <c r="E70" s="93">
        <f>SUM(E2:E69)</f>
        <v>1.3800000000000001</v>
      </c>
      <c r="F70" s="15" t="s">
        <v>197</v>
      </c>
    </row>
    <row r="71" spans="1:6" ht="108.5" x14ac:dyDescent="0.35">
      <c r="A71" s="8"/>
      <c r="B71" s="11" t="s">
        <v>282</v>
      </c>
      <c r="C71" s="128" t="s">
        <v>283</v>
      </c>
    </row>
    <row r="72" spans="1:6" ht="15.5" x14ac:dyDescent="0.35">
      <c r="A72" s="8"/>
    </row>
    <row r="73" spans="1:6" ht="124" x14ac:dyDescent="0.35">
      <c r="A73" s="8"/>
      <c r="B73" s="128" t="s">
        <v>284</v>
      </c>
      <c r="C73" s="128" t="s">
        <v>285</v>
      </c>
    </row>
    <row r="74" spans="1:6" ht="15.5" x14ac:dyDescent="0.35">
      <c r="A74" s="8"/>
    </row>
    <row r="75" spans="1:6" ht="108.5" x14ac:dyDescent="0.35">
      <c r="A75" s="8"/>
      <c r="B75" s="128" t="s">
        <v>286</v>
      </c>
      <c r="C75" s="11" t="s">
        <v>287</v>
      </c>
    </row>
    <row r="76" spans="1:6" ht="15.5" x14ac:dyDescent="0.35">
      <c r="A76" s="8"/>
    </row>
    <row r="77" spans="1:6" ht="46.5" x14ac:dyDescent="0.35">
      <c r="A77" s="8"/>
      <c r="B77" s="11" t="s">
        <v>288</v>
      </c>
      <c r="C77" s="11" t="s">
        <v>289</v>
      </c>
      <c r="D77" s="11"/>
    </row>
    <row r="78" spans="1:6" ht="15.5" x14ac:dyDescent="0.35">
      <c r="A78" s="8"/>
    </row>
    <row r="79" spans="1:6" ht="15.5" x14ac:dyDescent="0.35">
      <c r="A79" s="8"/>
    </row>
    <row r="80" spans="1:6" ht="15.5" x14ac:dyDescent="0.35">
      <c r="A80" s="8"/>
    </row>
    <row r="81" spans="1:1" ht="15.5" x14ac:dyDescent="0.35">
      <c r="A81" s="8"/>
    </row>
    <row r="82" spans="1:1" ht="15.5" x14ac:dyDescent="0.35">
      <c r="A82" s="8"/>
    </row>
    <row r="83" spans="1:1" ht="15.5" x14ac:dyDescent="0.35">
      <c r="A83" s="8"/>
    </row>
    <row r="84" spans="1:1" ht="15.5" x14ac:dyDescent="0.35"/>
    <row r="85" spans="1:1" ht="15.5" x14ac:dyDescent="0.35"/>
    <row r="86" spans="1:1" ht="15.5" x14ac:dyDescent="0.35"/>
    <row r="87" spans="1:1" ht="15.5" x14ac:dyDescent="0.35"/>
  </sheetData>
  <sheetProtection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Nota final</vt:lpstr>
      <vt:lpstr>Informações da planilha</vt:lpstr>
      <vt:lpstr>Temas nas políticas gerais</vt:lpstr>
      <vt:lpstr>Temas nas políticas setoriais</vt:lpstr>
      <vt:lpstr>Bases de dados</vt:lpstr>
      <vt:lpstr>Monitoramento de riscos</vt:lpstr>
      <vt:lpstr>Relevância processo decisório</vt:lpstr>
      <vt:lpstr>Ações de mitigação de riscos</vt:lpstr>
      <vt:lpstr>Prod fin imp positivo</vt:lpstr>
      <vt:lpstr>Portfólio (setor)</vt:lpstr>
      <vt:lpstr>Portfólio (localização)</vt:lpstr>
      <vt:lpstr>Portfólio (empresa)</vt:lpstr>
      <vt:lpstr>Peso fatores ASG portfólio</vt:lpstr>
      <vt:lpstr>Governança</vt:lpstr>
      <vt:lpstr> Controvérsias socioambientais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Associação SIS</cp:lastModifiedBy>
  <cp:revision/>
  <dcterms:created xsi:type="dcterms:W3CDTF">2022-10-09T23:08:45Z</dcterms:created>
  <dcterms:modified xsi:type="dcterms:W3CDTF">2025-02-05T16:51:52Z</dcterms:modified>
  <cp:category/>
  <cp:contentStatus/>
</cp:coreProperties>
</file>