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TG Pactual/"/>
    </mc:Choice>
  </mc:AlternateContent>
  <xr:revisionPtr revIDLastSave="523" documentId="13_ncr:1_{CD73FE0F-8CAE-426E-857D-CC6281A570AC}" xr6:coauthVersionLast="47" xr6:coauthVersionMax="47" xr10:uidLastSave="{CA84E8A4-3D2A-4FCC-9D9F-76CA5A79F2BA}"/>
  <bookViews>
    <workbookView xWindow="-110" yWindow="-110" windowWidth="19420" windowHeight="11500" tabRatio="837" firstSheet="12" activeTab="2"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27" r:id="rId7"/>
    <sheet name="Ações de mitigação de riscos" sheetId="11" r:id="rId8"/>
    <sheet name="Prod fin imp positivo" sheetId="26" r:id="rId9"/>
    <sheet name="Portfólio (setor)" sheetId="12" r:id="rId10"/>
    <sheet name="Portfólio (localização)" sheetId="15" r:id="rId11"/>
    <sheet name="Portfólio (empresa)" sheetId="16" r:id="rId12"/>
    <sheet name="Governança" sheetId="2" r:id="rId13"/>
    <sheet name=" Controvérsias socioambientais" sheetId="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0" l="1"/>
  <c r="I9" i="20"/>
  <c r="F19" i="5"/>
  <c r="G17" i="5"/>
  <c r="E17" i="5"/>
  <c r="G15" i="5"/>
  <c r="E15" i="5"/>
  <c r="G13" i="5"/>
  <c r="E13" i="5"/>
  <c r="G11" i="5"/>
  <c r="E11" i="5"/>
  <c r="G9" i="5"/>
  <c r="E9" i="5"/>
  <c r="G7" i="5"/>
  <c r="E7" i="5"/>
  <c r="G5" i="5"/>
  <c r="E5" i="5"/>
  <c r="G3" i="5"/>
  <c r="E3" i="5"/>
  <c r="E68" i="26"/>
  <c r="E64" i="26"/>
  <c r="E60" i="26"/>
  <c r="E56" i="26"/>
  <c r="E52" i="26"/>
  <c r="E48" i="26"/>
  <c r="E44" i="26"/>
  <c r="E40" i="26"/>
  <c r="E36" i="26"/>
  <c r="E32" i="26"/>
  <c r="E28" i="26"/>
  <c r="E24" i="26"/>
  <c r="E20" i="26"/>
  <c r="E16" i="26"/>
  <c r="E12" i="26"/>
  <c r="E8" i="26"/>
  <c r="E4" i="26"/>
  <c r="D70" i="26"/>
  <c r="B92" i="22"/>
  <c r="E5" i="27"/>
  <c r="H9" i="20" s="1"/>
  <c r="G19" i="5" l="1"/>
  <c r="J4" i="22"/>
  <c r="J6" i="22"/>
  <c r="J8" i="22"/>
  <c r="J10" i="22"/>
  <c r="J12" i="22"/>
  <c r="J14" i="22"/>
  <c r="J16" i="22"/>
  <c r="J18" i="22"/>
  <c r="J20" i="22"/>
  <c r="J22" i="22"/>
  <c r="J24" i="22"/>
  <c r="J26" i="22"/>
  <c r="J28" i="22"/>
  <c r="J30" i="22"/>
  <c r="J32" i="22"/>
  <c r="J34" i="22"/>
  <c r="J36" i="22"/>
  <c r="J38" i="22"/>
  <c r="J40" i="22"/>
  <c r="J42" i="22"/>
  <c r="J44" i="22"/>
  <c r="J46" i="22"/>
  <c r="J48" i="22"/>
  <c r="J50" i="22"/>
  <c r="J52" i="22"/>
  <c r="J54" i="22"/>
  <c r="J56" i="22"/>
  <c r="J58" i="22"/>
  <c r="J60" i="22"/>
  <c r="J62" i="22"/>
  <c r="J64" i="22"/>
  <c r="J70" i="22"/>
  <c r="J72" i="22"/>
  <c r="J74" i="22"/>
  <c r="J76" i="22"/>
  <c r="J78" i="22"/>
  <c r="J80" i="22"/>
  <c r="J82" i="22"/>
  <c r="J84" i="22"/>
  <c r="J86" i="22"/>
  <c r="J88" i="22"/>
  <c r="J90" i="22"/>
  <c r="J2" i="22"/>
  <c r="H92" i="22"/>
  <c r="F92" i="22"/>
  <c r="D92" i="22"/>
  <c r="F18" i="16" l="1"/>
  <c r="F5" i="16"/>
  <c r="F7" i="16"/>
  <c r="F9" i="16"/>
  <c r="F11" i="16"/>
  <c r="F13" i="16"/>
  <c r="F15" i="16"/>
  <c r="F17" i="16"/>
  <c r="F3" i="16"/>
  <c r="C13" i="10"/>
  <c r="D13" i="10"/>
  <c r="C9" i="12"/>
  <c r="D9" i="12"/>
  <c r="E9" i="12"/>
  <c r="B9" i="12"/>
  <c r="C9" i="15"/>
  <c r="D9" i="15"/>
  <c r="B9" i="15"/>
  <c r="E9" i="15"/>
  <c r="F5" i="15"/>
  <c r="F7" i="15"/>
  <c r="F3" i="15"/>
  <c r="F9" i="15" s="1"/>
  <c r="F5" i="12"/>
  <c r="F7" i="12"/>
  <c r="F3" i="12"/>
  <c r="F9" i="12" l="1"/>
  <c r="J92" i="22"/>
  <c r="F9" i="20" s="1"/>
  <c r="G92" i="22"/>
  <c r="E66" i="26"/>
  <c r="E62" i="26"/>
  <c r="E58" i="26"/>
  <c r="E54" i="26"/>
  <c r="E50" i="26"/>
  <c r="E46" i="26"/>
  <c r="E42" i="26"/>
  <c r="E38" i="26"/>
  <c r="E34" i="26"/>
  <c r="E30" i="26"/>
  <c r="E26" i="26"/>
  <c r="E22" i="26"/>
  <c r="E18" i="26"/>
  <c r="E14" i="26"/>
  <c r="E10" i="26"/>
  <c r="E6" i="26"/>
  <c r="E2" i="26"/>
  <c r="I92" i="22"/>
  <c r="E92" i="22"/>
  <c r="C92" i="22"/>
  <c r="E70" i="26" l="1"/>
  <c r="J9" i="20" s="1"/>
  <c r="C15" i="10"/>
  <c r="D15" i="10"/>
  <c r="B15" i="10"/>
  <c r="E4" i="2"/>
  <c r="E6" i="2"/>
  <c r="E8" i="2"/>
  <c r="E10" i="2"/>
  <c r="E12" i="2"/>
  <c r="E14" i="2"/>
  <c r="E16" i="2"/>
  <c r="E18" i="2"/>
  <c r="E20" i="2"/>
  <c r="E2" i="2"/>
  <c r="G19" i="16"/>
  <c r="F22" i="2"/>
  <c r="G2" i="2"/>
  <c r="E14" i="10"/>
  <c r="G16" i="11"/>
  <c r="H2" i="11"/>
  <c r="H4" i="11"/>
  <c r="G20" i="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E15" i="10" l="1"/>
  <c r="G9" i="20" s="1"/>
  <c r="D58" i="9"/>
  <c r="E9" i="20" s="1"/>
  <c r="D58" i="8"/>
  <c r="D9" i="20" s="1"/>
  <c r="C58" i="8"/>
  <c r="C58" i="9"/>
  <c r="G18" i="2"/>
  <c r="G16" i="2"/>
  <c r="G14" i="2"/>
  <c r="G12" i="2"/>
  <c r="G10" i="2"/>
  <c r="G8" i="2"/>
  <c r="G6" i="2"/>
  <c r="G4" i="2"/>
  <c r="G22" i="2" l="1"/>
  <c r="N9" i="20" s="1"/>
  <c r="H5" i="16"/>
  <c r="H7" i="16"/>
  <c r="H9" i="16"/>
  <c r="H11" i="16"/>
  <c r="H13" i="16"/>
  <c r="H15" i="16"/>
  <c r="H17" i="16"/>
  <c r="H3" i="16"/>
  <c r="H6" i="11"/>
  <c r="H8" i="11"/>
  <c r="H10" i="11"/>
  <c r="H12" i="11"/>
  <c r="H14" i="11"/>
  <c r="H19" i="16" l="1"/>
  <c r="M9" i="20" s="1"/>
  <c r="H16" i="11"/>
  <c r="L9" i="20"/>
  <c r="K9" i="20"/>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EC71323E-7259-4FDA-8C26-2834649125E7}">
      <text>
        <r>
          <rPr>
            <sz val="9"/>
            <color indexed="81"/>
            <rFont val="Segoe UI"/>
            <family val="2"/>
          </rPr>
          <t>Se a instituição acumular mais de 10 pontos, a nota será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84AEDE95-A62B-4E0C-9C26-E0C25D112B14}">
      <text>
        <r>
          <rPr>
            <sz val="9"/>
            <color indexed="81"/>
            <rFont val="Segoe UI"/>
            <family val="2"/>
          </rPr>
          <t>Se a instituição acumular mais de 10 pontos, a nota será 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<sst xmlns="http://schemas.openxmlformats.org/spreadsheetml/2006/main" count="507" uniqueCount="408">
  <si>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</si>
  <si>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</si>
  <si>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</si>
  <si>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</si>
  <si>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</si>
  <si>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</si>
  <si>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</si>
  <si>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</si>
  <si>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</si>
  <si>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</si>
  <si>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</si>
  <si>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</si>
  <si>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</si>
  <si>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</si>
  <si>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</si>
  <si>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</si>
  <si>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</si>
  <si>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</si>
  <si>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</si>
  <si>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</si>
  <si>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</si>
  <si>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</si>
  <si>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ET</t>
  </si>
  <si>
    <t>Peso do tema</t>
  </si>
  <si>
    <t>Nota ponderada</t>
  </si>
  <si>
    <t xml:space="preserve">1. Adaptação às mudanças climáticas </t>
  </si>
  <si>
    <t>R.A Relatório Anual</t>
  </si>
  <si>
    <t>"Definimos estratégias para mitigação e para adaptação às mudanças do clima, combinando medidas de redução das emissões de gases de efeito estufa com a gestão dos riscos e o aproveitamento das oportunidades relacionadas aos desafios das mudanças climáticas", Política de Responsabilidades Social, Ambiental e Climática, p. 6/ CDP/ PCAF/ R.A., p. 41/Sustainable Financing Framework, pp. 22-28/</t>
  </si>
  <si>
    <t>2. Matriz energética</t>
  </si>
  <si>
    <t>"Fazer negócios com empresas comprometidas com a redução de emissões", R.A., p. 13/ "Nossas operações de crédito em setores intensivos em emissões de GEE, como energia, siderurgia e petróleo e gás, são analisadas de acordo com as emissões, os compromissos de redução e a resiliência climática das contrapartes. Os clientes são comparados com as melhores práticas do mercado e os resultados são discutidos nos comitês de crédito", R.A., p. 36/ "Informações dos clientes e de ativos do Banco relacionadas às mudanças climáticas, como emissões de GEE, plano de transição, metas climáticas e compromissos, são buscadas e/ou solicitadas para ativos em setores intensivos em emissões", R.A., p. 39/ "Definimos estratégias para mitigação e para adaptação às mudanças climáticas, combinando medidas de redução das emissões de gases de efeito estufa", Gerenciamento de Riscos Social, Ambiental e Climático, p. 2/ "Natureza climática: Contribuição positiva do BTG Pactual (a) na transição para uma economia de baixo carbono, em que a emissão de gases do efeito estufa é reduzida ao mínimo ou compensada, na medida do possível, e os mecanismos naturais de captura desses gases sejam preservados", Política de Responsabilidades Social, Ambiental e Climática, p. 4/CDP/ PCAF</t>
  </si>
  <si>
    <t>3. Eficiência energética</t>
  </si>
  <si>
    <t>"análise quantitativa de riscos climáticos para nossas operações de crédito" e "crédito de setores intensivos, como óleo e gás, siderurgia e cimento. Para esses casos, foi desenvolvido um padrão de avaliação de resiliência climática. Entre os itens avaliados, estão metas de descarbonização, classificação dos planos de transição", R.A., p. 41/ "Dessa maneira, engajamos com clientes de setores intensivos em emissões de gases de efeito estufa para reduzir a sua pegada", Política de Responsabilidades Social, Ambiental e Climática, p. 6/ CDP/ PCAF  - Não fica claro se eficiência energética está incluída.</t>
  </si>
  <si>
    <t>4. Impactos na biodiversidade terrestre</t>
  </si>
  <si>
    <t>"prejuízo à biodiversidade", Política de Responsabilidades Social, Ambiental e Climática, p. 4/ "nosso impacto mais significativo em relação à biodiversidade provém das operações de crédito e investimento com clientes pertencentes a setores mais críticos", R.A., p. 100/Sustainable Financing Framework, p. 18/ Princípios do Equador/ TNFD/CDP</t>
  </si>
  <si>
    <t>5. Poluição água doce</t>
  </si>
  <si>
    <t>"Poluição das águas", Política de Responsabilidades Social, Ambiental e Climática, p. 4/ "contaminação da água", R.A., p. 58/ Princípios do Equador</t>
  </si>
  <si>
    <t>6. Eficiência hídrica</t>
  </si>
  <si>
    <t>"os riscos e impactos socioambientais associados a todas as operações do Banco são investigados pela área ESG, considerando os aspectos de gestão da água, efluentes e resíduos", R.A, p. 101</t>
  </si>
  <si>
    <t>7. Poluição marítima</t>
  </si>
  <si>
    <t>Princípios do Equador</t>
  </si>
  <si>
    <t>8. Poluição do solo</t>
  </si>
  <si>
    <t>"Poluição do solo",  Política de Responsabilidades Social, Ambiental e Climática, p. 4/ "contaminação do solo", R.A., p. 58/ Princípios do Equador</t>
  </si>
  <si>
    <t>9. Uso eficiente do solo para fins agrícolas</t>
  </si>
  <si>
    <t>TNFD/ "Sustainable Agriculture", Sustainable Financing Framework, p. 35</t>
  </si>
  <si>
    <t>10. Poluição atmosférica</t>
  </si>
  <si>
    <t>11. Gestão adequada de resíduos sólidos</t>
  </si>
  <si>
    <t>"os riscos e impactos socioambientais associados a todas as operações do Banco são investigados pela área ESG, considerando os aspectos de gestão da água, efluentes e resíduos", R.A, p. 101, Princípios do Equador</t>
  </si>
  <si>
    <t>12. Uso eficiente de matéria-prima poluente ou sujeita a provável escassez</t>
  </si>
  <si>
    <t>13. Trabalho análogo ao escravo</t>
  </si>
  <si>
    <t>"Risco social: trabalho em condições análogas à escravidão", Política de Responsabilidades Social, Ambiental e Climática, p. 4/ "Repudiamos qualquer forma de exploração das pessoas pelo trabalho, quer seja ele compulsório, forçado, sexual, escravo", Código de Conduta, p. 14/ "No processo de Conheça Seu Cliente, são realizadas as averiguações por ocasião do ingresso (onboarding) do cliente no Banco e o monitoramento periódico sobre a existência de novas mídias envolvendo o cliente, no curso do relacionamento, em temas como: trabalho escravo/infantil", Relatório de Riscos e Oportunidades Sociais, Ambientais e Climáticas, p. 23/ Pacto Global</t>
  </si>
  <si>
    <t>14. Trabalho infantil irregular</t>
  </si>
  <si>
    <t>"Risco social: trabalho em condições análogas à escravidão, trabalho infantil", Política de Responsabilidades Social, Ambiental e Climática, p. 4/ "Repudiamos qualquer forma de exploração das pessoas pelo trabalho, quer seja ele compulsório, forçado, sexual, escravo ou infantil", Código de Conduta, p. 14/ "No processo de Conheça Seu Cliente, são realizadas as averiguações por ocasião do ingresso (onboarding) do cliente no Banco e o monitoramento periódico sobre a existência de novas mídias envolvendo o cliente, no curso do relacionamento, em temas como: trabalho escravo/infantil", Relatório de Riscos e Oportunidades Sociais, Ambientais e Climáticas, p. 23/ Pacto Global</t>
  </si>
  <si>
    <t>15. Gestão da saúde no trabalho</t>
  </si>
  <si>
    <t xml:space="preserve">"A área ESG e as unidades de negócio são responsáveis pela identificação dessas operações, cabendo à primeira a análise técnica e o monitoramento do cumprimento pelo cliente" Escopo: Empréstimos não destinados a projetos com prazo maior ou igual a 36 meses; Valor maior ou igual a US$ 30 milhões-  obrigação: Condições de Trabalho e Emprego", R.A., p 63/ Princípios do Equador </t>
  </si>
  <si>
    <t>16. Gestão da segurança no trabalho</t>
  </si>
  <si>
    <t xml:space="preserve">"A área ESG e as unidades de negócio são responsáveis pela identificação dessas operações, cabendo à primeira a análise técnica e o monitoramento do cumprimento pelo cliente: escopo Empréstimos não destinados a projetos com prazo maior ou igual a 36 meses Valor maior ou igual a US$ 30 milhões-  obrigação: Condições de Trabalho e Emprego", R.A., p 63/ Princípios do Equador/  </t>
  </si>
  <si>
    <t xml:space="preserve">17. Nível de desigualdade salarial </t>
  </si>
  <si>
    <t>Não há menção</t>
  </si>
  <si>
    <t>18. Saúde, segurança e outros direitos do consumidor</t>
  </si>
  <si>
    <t>19. Impactos em comunidades tradicionais</t>
  </si>
  <si>
    <r>
      <rPr>
        <sz val="12"/>
        <color rgb="FF000000"/>
        <rFont val="Calibri"/>
        <scheme val="minor"/>
      </rPr>
      <t xml:space="preserve">"Risco social: ato irregular que impacte negativamente as comunidades tradicionais", Política de Responsabilidades Social, Ambiental e Climática, p. 4/ "A área ESG e as unidades de negócio são responsáveis pela identificação dessas operações, cabendo à primeira a análise técnica e o monitoramento do cumprimento pelo cliente. Escopo: </t>
    </r>
    <r>
      <rPr>
        <sz val="12"/>
        <rFont val="Calibri"/>
        <family val="2"/>
        <scheme val="minor"/>
      </rPr>
      <t>Empréstimos destinados a projetos (*) Prazo maior ou igual a 36 meses Valor maior ou igual a US$ 30 milhões - obrigações: Povos Indígenas" R.A., p. 63/ Princípios do Equador</t>
    </r>
  </si>
  <si>
    <t>20. Riscos à saúde e segurança da comunidade em geral</t>
  </si>
  <si>
    <t>21. Riscos e impactos no desenvolvimento local</t>
  </si>
  <si>
    <t>"Dependendo do nível de riscos e impactos causados pelo projeto, a área ESG realizará visitas aos locais do projeto, que podem incluir reuniões com os funcionários do proponente e com as comunidades locais", R.A., p 39</t>
  </si>
  <si>
    <t>22. Discriminação de gênero</t>
  </si>
  <si>
    <t>"Repudiamos também qualquer tipo de assédio e/ou discriminação incluindo, mas não limitados a raça, cor, credo, religião, sexo, gênero, nacionalidade, cidadania, idade, deficiência, estado civil, orientação sexual, preferência afetiva, ancestralidade, situação socioeconômica e opinião política", Código de Conduta, p. 14/Política de Diversidade, Equidade e Inclusão (2022)/ Pacto Global</t>
  </si>
  <si>
    <t>23. Discriminação étnica ou sexual</t>
  </si>
  <si>
    <t>"Repudiamos também qualquer tipo de assédio e/ou discriminação incluindo, mas não limitados a raça, cor, credo, religião, sexo, gênero, nacionalidade, cidadania, idade, deficiência, estado civil, orientação sexual, preferência afetiva, ancestralidade, situação socioeconômica e opinião política", Código de Conduta, p. 14/ Política de Diversidade, Equidade e Inclusão (2022)/ Pacto Global</t>
  </si>
  <si>
    <t>24. Inclusão de pessoas com deficiência</t>
  </si>
  <si>
    <t>Política de Diversidade, Equidade e Inclusão (2022)</t>
  </si>
  <si>
    <t>25. Riscos para o patrimônio cultural</t>
  </si>
  <si>
    <t>Patrimônio Cultural", R.A., p. 63/"Risco social: ato lesivo ao patrimônio público, histórico ou cultural", Política de Responsabilidades Social, Ambiental e Climática, p. 4/ Princípios do Equador</t>
  </si>
  <si>
    <t>26. Questões concorrenciais</t>
  </si>
  <si>
    <t>27. Responsabilidade tributária</t>
  </si>
  <si>
    <t>"Apoiamos iniciativas de reporte tributário internacional, como o Common Reporting Standard (CRS) e o Foreign Account Tax Compliance Act (FATCA)", R.A., p. 51</t>
  </si>
  <si>
    <t>28. Prevenção e combate à corrupção</t>
  </si>
  <si>
    <t>"Realizar a análise adequada de novos relacionamentos, bem como verificar que os relacionamentos com novos Clientes foram devidamente identificados no processo cadastral de Onboarding e que as revisões periódicas foram concluídas de acordo com as Políticas e procedimentos de PLD/FTP", Política Prevenção à Lavagem de Dinheiro, ao Financiamento do Terrorismo e ao Financiamento da Proliferação de Armas de Destruição em Massa, p. 7/Pacto Global/ "Gerenciamento efetivo dos riscos de corrupção, fraude, lavagem de dinheiro e outras práticas ilícitas", R.A., p. 14</t>
  </si>
  <si>
    <t>TOTAL</t>
  </si>
  <si>
    <t>Máximo de 3</t>
  </si>
  <si>
    <t>"Assinale as alternativas que descrevem o status de implementação da Política de Responsabilidade Socioambiental (PRSA) pela instituição, conforme Resolução CMN 4.945/2021: a) Oferta de simuladores e outras ferramentas gratuitas para apoiar a tomada de decisão dos clientes, d) Canais de comunicação com especialistas que não tenham metas de vendas de produtos e/ou serviços e que possam esclarecer, de maneira isenta, as dúvidas dos clientes sobre (i) os produtos e serviços da instituição, e (ii) temas ligados à educação financeira, e) Simplificação de linguagem e termos técnicos com objetivo de ampliar o conhecimento sobre os produtos aos diversos segmentos da sociedade, tornando a compra mais consciente", ISE, ID 1159</t>
  </si>
  <si>
    <t>Inclusão em política setorial ou em política temática (0 a 7)</t>
  </si>
  <si>
    <t>"emprego de biotecnologia na seleção de mudas mais resilientes (ações ligadas à adaptação das mudanças climáticas)", Política Setorial – Papel e Celulose, p. 6/ "Riscos climáticos de transição, oriundos principalmente de políticas restritivas ao uso e alteração da terra e práticas agropecuárias, também são de grande relevância para o setor", Política Setorial – Agronegócio, p. 10/ "mapeamento dos riscos físicos e de transição que podem impactar a sua atividade", Política Setorial – Bebidas, p. 6/Política Setorial – Construção Civil, p. 4/Política Setorial – Florestas e Extração de Madeira, p. 8/Política Setorial – Frigoríficos e Matadouros, p. 7/Política Setorial – Fumo, p. 4/Política Setorial – Geração de Energia - Carvão, p. 5/Política Setorial – Geração de Energia - Gás Natural, p. 6/Política Setorial – Geração de Energia - Óleo, p. 6/Política Setorial – Mineração, p. 6/Política Setorial – Papel e Celulose, p. 6/Política Setorial – Petróleo e Gás, p. 6/Política Setorial – Química e Petroquímica, pp. 6 e 7/Política Setorial – Siderurgia e Metalurgia, p. 5/Política Setorial – Transporte e Logística, p. 6</t>
  </si>
  <si>
    <t>"A diligência socioambiental deverá verificar se a companhia realiza matriz de materialidade e inventário de gases de efeito estufa, e de que forma analisa e gerencia os riscos e as oportunidades às mudanças climáticas", Política Setorial – Química e Petroquímica, p. 6/Política Setorial – Petróleo e Gás, p. 6/Política Setorial – Papel e Celulose, p. 5/Política Setorial – Mineração, p. 5/Política Setorial – Geração de Energia - Óleo, p. 6/Política Setorial – Geração de Energia - Gás Natural, p. 6/Política Setorial – Geração de Energia - Carvão, p. 6/Política Setorial – Fumo, p. 4/Política Setorial – Construção Civil. p. 4/Política Setorial – Bebidas, p. 6/Política Setorial – Armas e Munições, p. 4/Política Setorial – Agronegócio, p. 10/ Política Setorial – Frigoríficos e Matadouros, p. 7/Política Setorial – Transporte e Logística, p. 6/Política Setorial – Siderurgia e Metalurgia, p. 5/ "São consideradas boas práticas a utilização de fontes de energia renováveis, práticas de agricultura de baixo carbono, estudos de riscos físicos ligados à mudança climática (falta de água, tempestades, inundações, secas)", Política Setorial – Agronegócio, p. 10/</t>
  </si>
  <si>
    <t>"Na análise de risco socioambiental, poderão ser avaliados os impactos na natureza e na biodiversidade, considerando os principais fatores que contribuem para a sua deterioração, sendo eles: (i) mudanças no uso de terra e do mar, (ii) exploração de recursos naturais, (iii) mudanças climáticas, (iv) poluição e (v) espécies invasoras", Política Setorial – Agronegócio, p. 10/"A diligência socioambiental verificará a existência de programas para mitigar impactos causados à biodiversidade", Política Setorial – Bebidas, p. 4/Política Setorial – Florestas e Extração de Madeira, p. 5/Política Setorial – Frigoríficos e Matadouros, p. 6/Política Setorial – Geração de Energia - Carvão, p. 4/Política Setorial – Geração de Energia - Gás Natural, p. 5/Política Setorial – Geração de Energia - Óleo, p. 5/Política Setorial – Geração de Energia Renovável - Eólica, p. 5/Política Setorial – Geração de Energia Renovável - Hidrelétrica, p. 4/ Política Setorial – Geração de Energia Renovável - Solar, p. 5/ Política Setorial – Mineração, p. 4/ Política Setorial – Papel e Celulose, p. 6/ Política Setorial – Petróleo e Gás, p. 5/ Política Setorial – Siderurgia e Metalurgia, p. 4/ Política Setorial – Transmissão e Distribuição de Energia, p. 4/Política Setorial – Transporte e Logística, p. 4/ "Identificação de potenciais riscos à biodiversidade e da dependência dos serviços ecossistêmicos das atividades (financiadas/investidas/seguradas)", ISE, ID 1209 /"Evitar o uso de espécies exóticas invasoras e, caso contrário, seguir a estrutura regulatória vigente para tal introdução, monitorando e controlando os seus impactos. Política Setorial – Florestas e Extração de Madeira, p. 8/Política Setorial – Agronegócio, p. 9</t>
  </si>
  <si>
    <t>"risco de contaminação de solo e água", Política Setorial – Florestas e Extração de Madeira, p. 7/Política Setorial – Frigoríficos e Matadouros,  p. 6/Política Setorial – Geração de Energia - Gás Natural, p. 6/Política Setorial – Geração de Energia - Óleo, p. 6/Política Setorial – Geração de Energia Renovável - Eólica, p. 6/ Política Setorial – Geração de Energia Renovável - Hidrelétrica, p. 4/ Política Setorial – Geração de Energia Renovável - Solar, p. 6/ Política Setorial – Mineração, p. 4/ Política Setorial – Papel e Celulose, p. 5/ Política Setorial – Petróleo e Gás, p. 10/Política Setorial – Siderurgia e Metalurgia, p. 6/ Política Setorial – Transmissão e Distribuição de Energia, p. 6/Política Setorial – Transporte e Logística, p.4</t>
  </si>
  <si>
    <t xml:space="preserve"> "Também serão avaliados a existência de programas para uso eficiente, conservação e reutilização de água", Política Setorial – Florestas e Extração de Madeira, p. 6/"O time socioambiental deve verificar as boas práticas da contraparte, as quais poderão incluir monitoramento e reporte periódico dos consumos de água (que pode incluir pontos de captação), efluentes, emissões e resíduos, além do desenvolvimento de soluções de ecoeficiência que proporcionem economia destes recursos naturais", Política Setorial – Papel e Celulose, p. 5/"(i) medição do consumo de água; (ii) desenvolvimento de procedimentos para reduzir consumo de água (iii) avaliação da disponibilidade hídrica das bacias hidrográficas das regiões em que atua e de regiões com stress hídrico; e (iv) monitoramento da qualidade da água", Política Setorial – Frigoríficos e Matadouros, p. 6/ Política Setorial – Geração de Energia - Carvão, p. 6/Política Setorial – Geração de Energia - Gás Natural, p. 5/Política Setorial – Geração de Energia - Óleo, p. 5/ Política Setorial – Mineração, p. 5/ Política Setorial – Papel e Celulose, p. 5/ Política Setorial – Petróleo e Gás, p. 7</t>
  </si>
  <si>
    <t>"as operações de mineração poderão afetar ambiente marinho (mineração no alto mar, construção de portos)",Política Setorial – Mineração, p. 4/ Política Setorial – Petróleo e Gás, p. 7/ Política Setorial – Química e Petroquímica, p. 6/ Política Setorial – Transmissão e Distribuição de Energia, p. 6/ Política Setorial – Transporte e Logística, p. 8</t>
  </si>
  <si>
    <t>"com risco de causar contaminação do solo, subsolo e das águas subterrâneas", Política Setorial – Armas e Munições, p. 4/"risco de contaminação de solo e água", Política Setorial – Florestas e Extração de Madeira, p. 7/Política Setorial – Frigoríficos e Matadouros, p. 7/Política Setorial – Geração de Energia - Carvão, p. 6/Política Setorial – Geração de Energia - Gás Natural, p. 6/Política Setorial – Geração de Energia - Óleo, p. 6/Política Setorial – Geração de Energia Renovável - Eólica, p. 6/Política Setorial – Mineração, p. 6/ Política Setorial – Papel e Celulose, p. 5/Política Setorial – Petróleo e Gás, p. 11/ Política Setorial – Química e Petroquímica, p 5/Política Setorial – Siderurgia e Metalurgia, p. 6/ Política Setorial – Transmissão e Distribuição de Energia, p. 6/Política Setorial – Transporte e Logística, p. 4/Política Setorial – Agronegócio, p. 8/</t>
  </si>
  <si>
    <t xml:space="preserve"> • Administrar os recursos naturais de forma a evitar a superexploração (ex.: consumo de água e exploração de madeira)", Política Setorial – Florestas e Extração de Madeira, p. 8/Política Setorial – Agronegócio, p. 9/Política Setorial – Geração de Energia Renovável - Solar, p. 5/"pode gerar mudanças na estrutura do solo, como a sua compactação ou desagregação, levando a possível aumento da ocorrência de processos erosivos", Política Setorial – Transporte e Logística, p. 8</t>
  </si>
  <si>
    <t>"As fábricas de produção de armas e munições são responsáveis pela emissão de gases como: material particulado, dióxido de enxofre, monóxido de carbono e compostos orgânicos voláteis", Política Setorial – Armas e Munições, p. 3/Política Setorial – Geração de Energia - Carvão, p. 4/Política Setorial – Geração de Energia - Gás Natural, p. 6/Política Setorial – Geração de Energia - Óleo, p. 5/Política Setorial – Geração de Energia Renovável - Solar, p. 5/ Política Setorial – Mineração, p. 5/ Política Setorial – Química e Petroquímica, p. 6/ Política Setorial – Transporte e Logística, p. 4/Política Setorial – Siderurgia e Metalurgia, p. 5</t>
  </si>
  <si>
    <t>"Durante a diligência socioambiental, deverá ser verificada a elaboração e acompanhamento do plano de gerenciamento de resíduos sólidos", Política Setorial – Agronegócio, p. 8/"É necessário que as contrapartes possuam planos que descrevam as ações de coleta, armazenamento, transporte, transbordo, tratamento e destinação e/ou disposição final ambientalmente adequada", Política Setorial – Armas e Munições, p. 5/Política Setorial – Bebidas, p. 4/Política Setorial – Construção Civil, p. 5/Política Setorial – Frigoríficos e Matadouros, p. 7/Política Setorial – Fumo, p. 4/Política Setorial – Geração de Energia - Carvão, p. 6/Política Setorial – Geração de Energia - Gás Natural, p. 6/Política Setorial – Geração de Energia - Óleo, p. 6/ Política Setorial – Geração de Energia Renovável - Eólica, p. 6/ Política Setorial – Geração de Energia Renovável - Solar, p. 6/ Política Setorial – Mineração, p. 5/ Política Setorial – Papel e Celulose, p. 5/ Política Setorial – Petróleo e Gás, p. 7/ Política Setorial – Química e Petroquímica, p. 6/ Política Setorial – Siderurgia e Metalurgia, p. 6/ Política Setorial – Transmissão e Distribuição de Energia, p. 6/Política Setorial – Transporte e Logística, pp. 9 e 10/ ausente no setor floresta e hidrelétrica</t>
  </si>
  <si>
    <t>"O time socioambiental deve verificar as boas práticas da contraparte, as quais poderão incluir monitoramento e reporte periódico dos consumos de água (que pode incluir pontos de captação), efluentes, emissões e resíduos, além do desenvolvimento de soluções de ecoeficiência que proporcionem economia destes recursos naturais e do estabelecimento de metas para redução de resíduos a aterro, substituição de combustíveis fósseis por renováveis", Política Setorial – Papel e Celulose, p. 5/ "Tal substituição é motivada, de um lado, pela necessidade de reduzir as emissões de gases de efeito estufa e outro pelos ganhos de eficiência, escala e redução dos custos de algumas fontes renováveis", Política Setorial – Petróleo e Gás, p. 4/Política Setorial – Siderurgia e Metalurgia, p. 4/Política Setorial – Bebidas, p. 4/Política Setorial – Geração de Energia - Carvão, p. 4/Política Setorial – Geração de Energia - Gás Natural, p. 5/Política Setorial – Geração de Energia - Óleo, p. 5</t>
  </si>
  <si>
    <t>"Em uma eventual fiscalização do Ministério Público do Trabalho e da Secretaria do Trabalho, a falta de atendimento dos requisitos acima, quando ligada à existência de jornadas excessivas e restrição de locomoção (dívida contraída ou ameaça), pode ser enquadrado como trabalho análogo ao trabalho escravo, que representa risco legal e de reputação (ponto preocupante para as instituições financeiras), além de risco de perda de propriedade, como determina a Constituição Federal expropriação de propriedades rurais/urbanas em que tenha sido identificado trabalho escravo", Política Setorial – Frigoríficos e Matadouros, p. 8/ "Como a atividade do cultivo do fumo em folha é realizada por pequenos produtores, é comum na indústria a verificação de uso de trabalho infantil e/ou até mesmo de trabalho escravo", Política Setorial – Fumo, p. 6/ "Referente à fase de construção da termelétrica a gás, obras podem atrair trabalhadores de outras regiões que podem aumentar a demanda por serviços públicos (saúde e infraestrutura), chegando a sobrecarregá-los, além de potencializar violência, acidentes de trânsito, prostituição e exploração sexual infantil, consumo de álcool e outras drogas, bem como emprego de mão de obra de trabalho infantil e/ou análogo ao escravo", Política Setorial – Geração de Energia - Carvão, p. 7/ Política Setorial – Geração de Energia - Gás Natural, p. 7/Política Setorial – Geração de Energia - Óleo, p. 7/ Política Setorial – Geração de Energia Renovável - Solar, p. 7/ Política Setorial – Mineração, p. 8/ Política Setorial – Papel e Celulose, p. 8/ Política Setorial – Petróleo e Gás, p. 10/ Política Setorial – Química e Petroquímica, p. 8/ Política Setorial – Siderurgia e Metalurgia, p. 7/ Política Setorial – Transporte e Logística, p. 7</t>
  </si>
  <si>
    <t>"Como a atividade do cultivo do fumo em folha é realizada por pequenos produtores, é comum na indústria a verificação de uso de trabalho infantil e/ou até mesmo de trabalho escravo", Política Setorial – Fumo, p. 6/ "Referente à fase de construção da termelétrica a gás, obras podem atrair trabalhadores de outras regiões que podem aumentar a demanda por serviços públicos (saúde e infraestrutura), chegando a sobrecarregá-los, além de potencializar violência, acidentes de trânsito, prostituição e exploração sexual infantil, consumo de álcool e outras drogas, bem como emprego de mão de obra de trabalho infantil e/ou análogo ao escravo", Política Setorial – Geração de Energia - Carvão, p. 7/ Política Setorial – Geração de Energia - Gás Natural, p. 7/Política Setorial – Geração de Energia - Óleo, p. 7/ Política Setorial – Geração de Energia Renovável - Solar, p. 7/ Política Setorial – Mineração, p. 8/ Política Setorial – Papel e Celulose, p. 8/ Política Setorial – Petróleo e Gás, p. 10/ Política Setorial – Química e Petroquímica, p. 8/ Política Setorial – Siderurgia e Metalurgia, p. 7/ Política Setorial – Transporte e Logística, p. 7</t>
  </si>
  <si>
    <t>"Abaixo, os principais riscos por atividade e respectivas medidas de mitigação. Estes riscos devem ser considerados nos Programas de Prevenção de Riscos Ambientais (PPRA), Controle Médico de Saúde Ocupacional (PCMSO) e demais Normas Regulamentadoras da Secretaria do Trabalho", Política Setorial – Florestas e Extração de Madeira, pp. 9 e 10/Política Setorial – Frigoríficos e Matadouros, p. 8/Política Setorial – Fumo, p. 4/Política Setorial – Geração de Energia - Carv/ão, pp. 6 e 7/ Política Setorial – Geração de Energia - Gás Natural, p. 7/Política Setorial – Geração de Energia - Óleo, p. 7/ Política Setorial – Geração de Energia Renovável - Eólica, p. 7/ Política Setorial – Geração de Energia Renovável - Hidrelétrica, p. 5/Política Setorial – Geração de Energia Renovável - Solar, p. 6/ Política Setorial – Mineração, p. 7/ Política Setorial – Papel e Celulose, p. 6/ Política Setorial – Petróleo e Gás, p. 8/ Política Setorial – Química e Petroquímica, p. 7/ Política Setorial – Siderurgia e Metalurgia, p. 6/ Política Setorial – Transmissão e Distribuição de Energia, p. 6/ Política Setorial – Transmissão e Distribuição de Energia, p. 8/ Política Setorial – Transporte e Logística, p. 6</t>
  </si>
  <si>
    <t>"Abaixo, os principais riscos por atividade e respectivas medidas de mitigação. Estes riscos devem ser considerados nos Programas de Prevenção de Riscos Ambientais (PPRA), Controle Médico de Saúde Ocupacional (PCMSO) e demais Normas Regulamentadoras da Secretaria do Trabalho", Política Setorial – Florestas e Extração de Madeira, pp. 9 e 10/Política Setorial – Frigoríficos e Matadouros, p. 8/Política Setorial – Fumo, p. 4/Política Setorial – Geração de Energia - Carvão, pp. 6 e 7/Política Setorial – Geração de Energia - Gás Natural, p. 7/Política Setorial – Geração de Energia Renovável - Eólica, p. 7/Política Setorial – Geração de Energia Renovável - Hidrelétrica, p. 5/ Política Setorial – Geração de Energia Renovável - Solar, p. 6/Política Setorial – Mineração, p. 7/ Política Setorial – Papel e Celulose, p. 6/ Política Setorial – Petróleo e Gás, p. 8/Política Setorial – Química e Petroquímica, p. 7/Política Setorial – Siderurgia e Metalurgia, p. 6/Política Setorial – Transmissão e Distribuição de Energia, p. 6/ Política Setorial – Transporte e Logística, p. 6</t>
  </si>
  <si>
    <t>Temas que estão expressamente incluídos no compromisso da empresa com o desenvolvimento sustentável"Inclusão socioeconômica e redução das desigualdades sociais e melhoria das condições de trabalho, emprego e renda", ISE, ID 249, alíneas "b" e "f"</t>
  </si>
  <si>
    <t>"Ademais, o uso de pesticidas em larga escala poderá expor a comunidade local a riscos de saúde seja pelo contato dérmico, ingestão ou pela inalação de tais produtos químicos. Consideram-se boas práticas do setor: (i) evitar aplicação aérea de pesticidas; e (ii) implementar sistemas de alerta das comunidades sobre a aplicação de pesticidas", Política Setorial – Florestas e Extração de Madeira, p. 10/ "A diligência socioambiental poderá avaliar os seguintes aspectos • Práticas de manejo responsável em todas as etapas da vida de um animal, conforme aplicável (nascimento, criação, transporte, abate); • Existência de instalações apropriadas para garantir a proteção e possibilitar o descanso; • Fornecimento de uma dieta satisfatória, apropriada e segura; • Adoção de práticas de manejo e transporte que visam reduzir o estresse e prevenir contusões; • Manutenção de um ambiente de criação em condições higiênicas", Política Setorial – Frigoríficos e Matadouros, pp. 6 e 7/ "O Protocolo para Eliminar o Comércio Ilícito de Produtos de Tabaco5 da Organização Mundial da Saúde foi criado para eliminar todas as formas de comercialização ilegal de produtos de tabaco e deve ser observado pelos países em que há a presença de atividades desse setor. A análise de risco socioambiental verificará se a companhia apoia essas iniciativas", Política Setorial – Fumo, p. 5/ No risco climático de transição, considera os consumidores como alto risco, sendo ponderado na análise, Política Setorial – Petróleo e Gás, p. 11/Política Setorial – Química e Petroquímica, p. 4/  "portfólio de Corporate &amp; SME Lending em 2023. Em 2022, essa representação foi de 0,6%. Organizações que atuam na produção e/ou comercialização de combustíveis fósseis (petróleo, gás natural, carvão) e de seus derivados corresponderam a 6,13% da carteira em 2023, enquanto as que produzem alimentos ultraprocessados representaram 0,0%", R.A., p. 86</t>
  </si>
  <si>
    <t>"É possível que a área em que seja implantado plantio florestal esteja localizada em área de conflito com moradores locais, comunidades tradicionais" Política Setorial – Florestas e Extração de Madeira, p. 10/ "Durante a diligência, devem ser verificadas eventuais interferências e/ou proximidades destes territórios e, em caso positivo, de interferência direta ou indiretaem áreas ou territórios de comunidades tradicionais", Política Setorial – Frigoríficos e Matadouros, p. 9/  Será considerado se "deslocamento de comunidades, tradicionais ou não, para construção de estruturas e inundação da área de reservatóri", Política Setorial – Geração de Energia Renovável - Hidrelétrica, p. 6/ Fala em comunidades afetadas pelo empreendimento e cita terra indígena e comunidade quilombola, Política Setorial – Geração de Energia Renovável - Solar, p. 4/Política Setorial – Mineração, p. 3/Política Setorial – Transmissão e Distribuição de Energia, p. 4/Política Setorial – Transporte e Logística, p. 4</t>
  </si>
  <si>
    <t xml:space="preserve">"São consideradas como boas práticas: a avaliação periódica dos impactos causados aos direitos humanos (das suas operações e da cadeia de fornecimento), desenvolvimento de mecanismos de escuta e de diálogo com a comunidade para identificar riscos e violações a direitos humanos", Política Setorial – Florestas e Extração de Madeira, p. 10/Política Setorial – Fumo, p. 6/Política Setorial – Geração de Energia - Carvão, p.4/Política Setorial – Geração de Energia - Gás Natural, p. 6/ Política Setorial – Mineração, p. 8/ "Durante a diligência socioambiental, deverá ser verificada a elaboração de Plano de Emergência Ambiental, além da realização de simulações/treinamentos periódicos sobre o tema (verificar públicoalvo, participantes e periodicidade), da existência de um time responsável para tratar destes temas e do controle de vazamentos e outros eventos de emergência, com eventuais planos de ação adotados. Acidentes ambientais podem gerar riscos legais (multas, indenizações), operacionais e de reputação" Política Setorial – Petróleo e Gás, p. 9/ </t>
  </si>
  <si>
    <t>"Incêndios originados em florestas podem colocar em risco comunidades próximas e causar riscos de reputação e operacional ao projeto", Política Setorial – Florestas e Extração de Madeira, p. 10/Política Setorial – Geração de Energia - Carvão, p. 7/ "De maneira geral, é recomendável que seja feita uma avaliação dos impactos negativos da instalação e operação do projeto sobre os direitos humanos", Política Setorial – Geração de Energia - Gás Natural, p. 7/ Política Setorial – Geração de Energia - Óleo, pp. 7 e 8/ Política Setorial – Geração de Energia Renovável - Eólica, p. 8/ Política Setorial – Geração de Energia Renovável - Hidrelétrica, p. 7/Política Setorial – Geração de Energia Renovável - Solar, p. 5/ Política Setorial – Mineração, p. 8/Política Setorial – Papel e Celulose, p. 8/ Política Setorial – Petróleo e Gás, p. 9/Política Setorial – Química e Petroquímica, p. 7/ Política Setorial – Siderurgia e Metalurgia, p. 7/ Política Setorial – Transmissão e Distribuição de Energia, p.7/ Política Setorial – Transporte e Logística, p. 5</t>
  </si>
  <si>
    <t>Citam relatório OXFAM que fala da desigualdade de gênero no setor das bebidas, Política Setorial – Bebidas, p. 7/"Treinamento/sensibilização de funcionários, visando evitar envolvimento com casos de exploração sexual de crianças e adolescentes, violências de gênero", Política Setorial – Construção Civil, p. 9</t>
  </si>
  <si>
    <t>Será considerada na análise  "danos irreversíveis ao patrimônio histórico, cultural e arqueológico nas comunidades afetadas", Política Setorial – Geração de Energia Renovável - Hidrelétrica, p. 6/Política Setorial – Geração de Energia Renovável - Solar, p. 4/ Política Setorial – Petróleo e Gás, p. 9/Política Setorial – Transmissão e Distribuição de Energia, p. 5/ Política Setorial – Transmissão e Distribuição de Energia, p. 5/Política Setorial – Transporte e Logística. p. 4</t>
  </si>
  <si>
    <t>Temas que estão expressamente incluídos no compromisso da empresa com o desenvolvimento sustentável "Respeito às práticas concorrenciais", ISE, ID 249, alínea "i"</t>
  </si>
  <si>
    <t>Cita estudo do BNDES que fala sobre a elevada e complexa carga tributária no setor, Política Setorial – Papel e Celulose, p. 4</t>
  </si>
  <si>
    <t>Máximo de 7</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</si>
  <si>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</si>
  <si>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</si>
  <si>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</si>
  <si>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</si>
  <si>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</si>
  <si>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</si>
  <si>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 até 4 pontos</t>
  </si>
  <si>
    <t>Licenciamento ambiental vigente</t>
  </si>
  <si>
    <t xml:space="preserve"> "Também deverá ser verificada a existência de  (iii) licenças e/ou autorizações ambientais, se aplicável, considerando que algumas legislações estaduais dispensam ou não incluem as atividades agropecuárias na lista de atividades passíveis de licenciamento", Política Setorial – Agronegócio, p. 5/ Política Setorial – Armas e Munições, p. 4/ Política Setorial – Bebidas, p. 5/Política Setorial – Florestas e Extração de Madeira, p. 4/ Política Setorial – Geração de Energia Renovável - Solar,  p. 5/Política Setorial – Mineração, p. 4/Política Setorial – Petróleo e Gás, p. 8/Política Setorial – Transporte e Logística, p. 5/Política Setorial – Transmissão e Distribuição de Energia, p. 4/ "regularidade ambiental", Política Setorial – Geração de Energia - Gás Natural, p. 4/ "f the company’s activities have a significant impact on biodiversity, this issue will have been identified and addressed by the licensing process, having adequate mitigating measures put in place and that are subject to periodical monitoring", CDP, C15.3</t>
  </si>
  <si>
    <t>Relatórios ambientais anuais de empresas inscritas no Cadastro Técnico Federal de Atividades Potencialmente Poluidoras</t>
  </si>
  <si>
    <t>"For each account opening profile, the Bank identifies the sources that should be consulted. The information collected will serve as evidence for the analysis and classification of the socio-environmental and climate risk of the different counterparties. Below is the list of some ESG information sources for consultation: - CNAE CTF: list of CNAES subject to IBAMA's Federal Technical Register of Potentially Polluting Activities", CDP, C-FS2.2e</t>
  </si>
  <si>
    <t>Verificação do cumprimento de condicionantes do licenciamento ambiental junto à empresa</t>
  </si>
  <si>
    <t>"Durante a diligência socioambiental, deverá ser verificada a elaboração e acompanhamento do plano de gerenciamento de resíduos sólidos/efluentes líquidos16 (ex.: efluentes de lavagem de veículos, óleos e combustíveis para abastecimento de máquinas/caminhões, embalagens usadas de agrotóxicos, tratamento de dejeto animal), assim como eventuais exigências ambientais (muitas vezes descritas nas condicionantes do licenciamento) dos órgãos ambientais regionais", Política Setorial – Agronegócio, p. 8/ "O time também consultará as autorizações para uso do recurso hídrico (outorga) e lançamento de efluentes, bem como se as obrigações e condicionantes das autorizações estão sendo cumpridas", Política Setorial – Bebidas, p. 4/Política Setorial – Frigoríficos e Matadouros, p. 7/Política Setorial – Petróleo e Gás, p. 5/ Política Setorial – Transmissão e Distribuição de Energia, p. 5</t>
  </si>
  <si>
    <t>Prática de infrações – órgão ambiental estadual</t>
  </si>
  <si>
    <t>"Também deverá ser verificada a existência de  (ii) autos de infração iniciados por órgãos ambientais federais, estadual e municipal", Política Setorial – Agronegócio, p. 5/ "As medidas mencionadas acima mitigam risco de eventual questionamento quanto ao impacto à fauna, traduzidas em multas ou demandas judiciais que podem representar risco operacional ao projeto", Política Setorial – Geração de Energia Renovável - Eólica, p. 5/ "custos com demandas judiciais e/ou administrativas", Política Setorial – Florestas e Extração de Madeira, p. 10</t>
  </si>
  <si>
    <t>Áreas embargadas – órgão ambiental estadual/DF</t>
  </si>
  <si>
    <t>"Análise de embargos ambientais do Instituto Brasileiro do Meio Ambiente e dos Recursos Naturais Renováveis (Ibama), Instituto Chico Mendes de Conservação da Biodiversidade (ICMBio) e/ou órgão estadual", R.A., p. 100/ "Áreas Embargadas - Nos últimos três anos, fez o levantamento na carteira existente Áreas Embargadas - Analisa para as novas operações/constituições de garantias Áreas Embargadas - Estabelece condicionantes e ações para a mitigação dos riscos", ISE, ID 1171</t>
  </si>
  <si>
    <t>Cadastro Ambiental Rural - CAR</t>
  </si>
  <si>
    <t>Cadastro Ambiental Rural, Política Setorial – Agronegócio, p, 4/Política Setorial – Florestas e Extração de Madeira, p. 4/Política Setorial – Frigoríficos e Matadouros, p. 5/</t>
  </si>
  <si>
    <t>Autorizações para supressão de vegetação (sempre que apurado desmatamento recente) – órgãos ambientais estaduais (ou municipais, qdo. for o caso)</t>
  </si>
  <si>
    <t>"Também deverá ser verificada a existência de (ii) manifestação do órgão ambiental competente que autoriza a supressão de vegetação", Política Setorial – Agronegócio, p. 5/ Política Setorial – Florestas e Extração de Madeira, p. 5/ Política Setorial – Frigoríficos e Matadouros, p. 5/Política Setorial – Geração de Energia - Gás Natural, p. 5/ Política Setorial – Geração de Energia - Óleo, p. 5/ Política Setorial – Geração de Energia Renovável - Eólica, p. 5/ Política Setorial – Geração de Energia Renovável - Hidrelétrica, p. 4/ Política Setorial – Geração de Energia Renovável - Solar, p. 5/ Política Setorial – Siderurgia e Metalurgia, p. 4/ Política Setorial – Transmissão e Distribuição de Energia, p. 4/ Política Setorial – Transporte e Logística. p. 4</t>
  </si>
  <si>
    <t>Prática de infrações – órgãos ambientais federais</t>
  </si>
  <si>
    <t>"Também deverá ser verificada a existência de  (ii) autos de infração iniciados por órgãos ambientais federais, estadual e municipal", Política Setorial – Agronegócio, p. 5/ Política Setorial – Geração de Energia Renovável - Eólica, p. 5/ "custos com demandas judiciais e/ou administrativas", Política Setorial – Florestas e Extração de Madeira, p. 10</t>
  </si>
  <si>
    <t>Áreas embargadas pelo IBAMA ou ICMBio</t>
  </si>
  <si>
    <t xml:space="preserve">Relação de áreas embargadas pelo Instituto Brasileiro do Meio Ambiente e dos Recursos Naturais Renováveis (IBAMA), R.A., p. 59/ CDP C-FS2.2e </t>
  </si>
  <si>
    <t>Limites de unidades de conservação (federais, estaduais e municipais)</t>
  </si>
  <si>
    <t>Anuência do ICMBio, Órgão Ambiental Estadual e Municipal Responsáveis pelas Unidades de Conservação, Política Setorial – Geração de Energia Renovável - Solar, p. 4/ Política Setorial – Transporte e Logística, p. 4/ Política Setorial – Agronegócio, p. 5/ Política Setorial – Florestas e Extração de Madeira, p. 8/ Política Setorial – Transmissão e Distribuição de Energia, p. 4/ Política Setorial – Frigoríficos e Matadouros, p. 5</t>
  </si>
  <si>
    <t>Limites de terras indígenas</t>
  </si>
  <si>
    <t>"Durante a diligência, devem ser verificadas eventuais interferências e/ou proximidades nestes territórios (TIs e quilombolas)", Política Setorial – Agronegócio, p. 12/Política Setorial – Frigoríficos e Matadouros, p. 9/ Política Setorial – Geração de Energia - Gás Natural, p. 4/ Política Setorial – Geração de Energia - Óleo, p. 4/ Política Setorial – Geração de Energia Renovável - Solar, p. 4/ Política Setorial – Mineração, p. 4/ Política Setorial – Transmissão e Distribuição de Energia, p. 4/Política Setorial – Transporte e Logística, p. 4</t>
  </si>
  <si>
    <t>Limites de territórios quilombolas</t>
  </si>
  <si>
    <t xml:space="preserve">"Durante a diligência, devem ser verificadas eventuais interferências e/ou proximidades nestes territórios (TIs e quilombolas)", Política Setorial – Agronegócio, p. 5/ Política Setorial – Florestas e Extração de Madeira, p. 10/  Política Setorial – Frigoríficos e Matadouros, p. 9/  Política Setorial – Geração de Energia - Gás Natural, p. 4/ Política Setorial – Geração de Energia - Óleo, p. 4/ Anuência prévia da Fundação Cultural Palmares (FCP) e do Instituto Nacional de Colonização e Reforma Agrária (INCRA), Política Setorial – Geração de Energia Renovável - Solar, p. 4/ Política Setorial – Transmissão e Distribuição de Energia, p. 4/ Política Setorial – Transporte e Logística, p. 4 </t>
  </si>
  <si>
    <t>IPHAN e órgãos estaduais e municipais de proteção do patrimônio cultural</t>
  </si>
  <si>
    <t>Anuência prévia do IPHAN, Política Setorial – Geração de Energia Renovável - Solar, p. 4/ Política Setorial – Transporte e Logística, p. 4</t>
  </si>
  <si>
    <t>Outros conflitos fundiários ou comunitários</t>
  </si>
  <si>
    <t>"É possível que a área em que seja implantado plantio florestal esteja localizada em área de conflito com moradores locais, comunidades tradicionais, indígenas, quilombolas, ribeirinhas ou com movimentos sociais que lutam pela reforma agrária, o que representa riscos operacionais (ex.: interrupção das atividades decorrentes das invasões), legais (custos com demandas judiciais e/ou administrativas) e de reputação. Nos casos de interferências direta ou indireta nestas áreas, podem ser orientadas consultas adicionais, considerando os termos da Convenção 169 da Organização Internacional do Trabalho, que trata da consulta livre, prévia e informada", Política Setorial – Florestas e Extração de Madeira, p. 10/ Política Setorial – Geração de Energia - Gás Natural, p. 4/ Política Setorial – Geração de Energia - Óleo, p. 4/Política Setorial – Mineração, p. 4</t>
  </si>
  <si>
    <t>Bases de dados do Ministério Público Federal</t>
  </si>
  <si>
    <t>Bases de dados do Ministério Público Estadual</t>
  </si>
  <si>
    <t>“Lista suja” do trabalho escravo</t>
  </si>
  <si>
    <t>verificação mensal cruzada com as informações da Lista de Trabalho Escravo do Ministério da Economia e → Cadastro de Empregadores que tenham submetido trabalhadores a condições análogas à escravidão, publicado pelo Ministério do Trabalho e Emprego (MTE), por ocasião da contratação da operação., R.A., p. 59</t>
  </si>
  <si>
    <t>Infrações em matéria de saúde e segurança do trabalho (inclusive trabalho infantil)</t>
  </si>
  <si>
    <t>Bases de dados do Ministério Público em matéria trabalhista</t>
  </si>
  <si>
    <t>Bases de dados do Judiciário em matéria trabalhista</t>
  </si>
  <si>
    <t>Processos judiciais, de cunho trabalhista ou criminal, relacionados a temas como trabalho escravo, trabalho infantil, crime ambiental, em todos os tribunais e instâncias, R.A., p. 59</t>
  </si>
  <si>
    <t>Percentual de acidentes do trabalho à luz da média do setor econômico</t>
  </si>
  <si>
    <t>Percentual de doenças ocupacionais à luz da média do setor econômico</t>
  </si>
  <si>
    <t>Bases de dados do Poder Judiciário Federal</t>
  </si>
  <si>
    <t xml:space="preserve"> Processos judiciais, de cunho trabalhista ou criminal, relacionados a temas como trabalho escravo, trabalho infantil, crime ambiental, em todos os tribunais e instâncias, R.A., p. 59</t>
  </si>
  <si>
    <t>Bases de dados do Poder Judiciário Estadual</t>
  </si>
  <si>
    <t>Dados da própria empresa relativos à matriz energética</t>
  </si>
  <si>
    <t>"O time ESG verificará se a companhia possui matriz de materialidade e elabora inventário de gases de efeito estufa, se compensa suas emissões e de que forma é realizada a gestão dos riscos ligados às mudanças climáticas", Política Setorial – Fumo, p. 4, Política Setorial – Geração de Energia - Carvão, p. 6/ "O time ESG avaliará quais medidas a empresa vem adotando para contabilizar as emissões de gases de efeito estufa, além das ações ligadas a compromissos de descarbonização, bem como aos critérios de transição (ex.: conversão das usinas, transição do portfólio para energias renováveis)", Política Setorial – Geração de Energia - Gás Natural, p. 5/ Política Setorial – Geração de Energia - Óleo, p. 5/ Política Setorial – Mineração, p. 7/ Política Setorial – Petróleo e Gás, p. 5/ Política Setorial – Siderurgia e Metalurgia, p. 4</t>
  </si>
  <si>
    <t>Dados da própria empresa relativos à eficiência energética</t>
  </si>
  <si>
    <t xml:space="preserve"> "Neste sentido, mitigantes incluem sistemas eficientes (como geração a ciclo combinado), monitoramento de vazamentos e transição do portfólio para energias renováveis", Política Setorial – Geração de Energia - Gás Natural, p. 6/ Política Setorial – Geração de Energia - Óleo, p. 6/ Política Setorial – Mineração, p. 7/ Política Setorial – Petróleo e Gás, p. 8</t>
  </si>
  <si>
    <t xml:space="preserve">Outorga para utilização de recursos hídricos </t>
  </si>
  <si>
    <t>"Durante a análise de risco socioambiental, deve-se observar a existência de outorga para uso de água emitida pelo órgão competente, assim como o respeito às obrigações impostas pelas autoridades", Política Setorial – Agronegócio, p. 6/ Política Setorial – Bebidas, p. 4/ Política Setorial – Florestas e Extração de Madeira, p. 6/ Política Setorial – Frigoríficos e Matadouros, p. 6/ Política Setorial – Petróleo e Gás, p. 7/ Política Setorial – Química e Petroquímica, p. 6</t>
  </si>
  <si>
    <t>Dados da própria empresa relativos à eficiência hídrica</t>
  </si>
  <si>
    <t>"Durante a diligência socioambiental, o time verificará se a planta industrial está localizada em área de escassez hídrica, assim como se companhia realizou estudo para identificar a vulnerabilidade hídrica do local", Política Setorial – Bebidas, p. 4/ Política Setorial – Florestas e Extração de Madeira, p. 6/ Política Setorial – Papel e Celulose, p. 5/ Política Setorial – Petróleo e Gás, p. 7</t>
  </si>
  <si>
    <t>Dados da própria empresa relativos à gestão de resíduos e efluentes</t>
  </si>
  <si>
    <t>"A diligência socioambiental poderá avaliar os seguintes aspectos • Práticas de manejo responsável em todas as etapas da vida de um animal, conforme aplicável (nascimento, criação, transporte, abate); • Existência de instalações apropriadas para garantir a proteção e possibilitar o descanso; • Fornecimento de uma dieta satisfatória, apropriada e segura; • Adoção de práticas de manejo e transporte que visam reduzir o estresse e prevenir contusões; • Manutenção de um ambiente de criação em condições higiênicas", Política Setorial – Frigoríficos e Matadouros, p. 7/ "O time socioambiental deverá verificar se a contraparte realiza o tratamento e a disposição adequada de seus efluentes e resíduos, com a adoção de monitoramento contínuo (dos efluentes e do corpo receptor) aos limites impostos pela legislação", Política Setorial – Geração de Energia - Óleo, p. 6/ Política Setorial – Geração de Energia Renovável - Eólica, p. 7/ Política Setorial – Geração de Energia Renovável - Solar, p. 6/ Política Setorial – Transporte e Logística, p. 9</t>
  </si>
  <si>
    <t>Dados da própria empresa relativos ao uso de matéria-prima e insumos</t>
  </si>
  <si>
    <t>"A diligência socioambiental verificará a existência de programas para mitigar impactos causados à biodiversidade durante a construção e a operação de unidades fabris, assim como na seleção de terceiros que fornecem a matéria-prima para produção de bebida (guaraná, café)", Política Setorial – Bebidas, p. 4/ Política Setorial – Petróleo e Gás, p. 5</t>
  </si>
  <si>
    <t>Dados da própria empresa relativos a riscos ambientais na cadeia de produção/valor</t>
  </si>
  <si>
    <t>"Durante a análise de risco socioambiental de atividades desse setor, o time ESG verificará se a contraparte possui procedimentos de contratação de fornecedores que levem em consideração não só regularidade da empresa candidata com a legislação socioambiental aplicável, mas também procedimentos de monitoramento de aspectos socioambientais deste candidato e de sua cadeia de fornecedores diretos e indiretos", Política Setorial – Agronegócio, p. 4, Política Setorial – Construção Civil, p. 8/ "Determinação de que os clientes matadouros e frigoríficos bovinos na Amazônia Legal e no Maranhão implementemum sistema de Rastreabilidade e Monitoramento que permitademonstrar, até dezembro de 2025, a não aquisição de gado associado ao Desmatamento Ilegal de Fornecedores Diretos e Indiretos", Política Setorial – Frigoríficos e Matadouros, p. 5/Política Setorial – Fumo, p. 5/Política Setorial – Geração de Energia - Gás Natural, p. 4/ Política Setorial – Geração de Energia Renovável - Hidrelétrica, p. 7/ Política Setorial – Mineração, p. 9/ Política Setorial – Papel e Celulose, p. 4/ Política Setorial – Petróleo e Gás, p. 7/ p. 8/ Política Setorial – Siderurgia e Metalurgia, p. 8/ Política Setorial – Transmissão e Distribuição de Energia, p. 8/ Política Setorial – Transporte e Logística, p. 7</t>
  </si>
  <si>
    <t>Dados da própria empresa relativos a riscos sociais na cadeia de produção/valor</t>
  </si>
  <si>
    <t>"Durante a análise de risco socioambiental de atividades desse setor, o time ESG verificará se a contraparte possui procedimentos de contratação de fornecedores que levem em consideração não só regularidade da empresa candidata com a legislação socioambiental aplicável, mas também procedimentos de monitoramento de aspectos socioambientais deste candidato e de sua cadeia de fornecedores diretos e indiretos", Política Setorial – Agronegócio, p. 4, Política Setorial – Construção Civil, p. 8/ Política Setorial – Fumo, p. 5/ Política Setorial – Geração de Energia Renovável - Hidrelétrica, p. 7/ Política Setorial – Mineração, p. 9/ Política Setorial – Papel e Celulose, p. 4/ Política Setorial – Petróleo e Gás, p. 9/ Política Setorial – Química e Petroquímica, p. 8/ Política Setorial – Siderurgia e Metalurgia, p. 8/ Política Setorial – Transmissão e Distribuição de Energia, p. 8/ Política Setorial – Transporte e Logística, p. 7</t>
  </si>
  <si>
    <t>Certificações ambientais</t>
  </si>
  <si>
    <t xml:space="preserve"> "Constitui-se como uma boa prática o consumo de madeira plantada (e não nativa) e certificada (ex.: FSC – Forest Stewarship Council e Sistema de Certificação Florestal Brasileiro – CERFLOR)" e "Obtenção de certificação para edificações que podem contemplar redução do consumo de água e/ou energia (ex.: Leadership in Energy and Environment – LEED, PROCEL Edifica Eficiência Energética nas Construções)", Política Setorial – Construção Civil, p. 4/ "Constitui-se como boa prática e um diferencial no mercado, a adesão da companhia a certificações florestais como Forest Stewardship Council (FSC) e o Programa Nacional de Certificação Florestal (Cerflor), reconhecido internacionalmente pelo Programme for the Endorsement of Forest Certification Systems (PEFC). Time ESG verificará a existência destas certificações", Política Setorial – Florestas e Extração de Madeira, p. 5/ Política Setorial – Papel e Celulose, p. 4</t>
  </si>
  <si>
    <t>Certificações sociais</t>
  </si>
  <si>
    <t>"Além disso, são consideradas uma boa prática e uma vantagem competitiva no mercado a adesão da empresa a certificações agrícolas amplamente reconhecidas, tais como The Roundtable on Sustainable Palm Oil (RSPO), The Round Table on Responsible Soy (RTRS), Bonsucro, The Better Cotton Initiative, entre outras. O time de ESG será encarregado de verificar a presença e autenticidade dessas certificações", Política Setorial – Agronegócio, p. 7</t>
  </si>
  <si>
    <t>PROCONs ou bases de dados do Ministério da Justiça em matéria de consumo</t>
  </si>
  <si>
    <t>Bases de dados do CADE (concorrência)</t>
  </si>
  <si>
    <t>Entes encarregados de zelar pela sanidade animal ou vegetal (para setores relevantes)</t>
  </si>
  <si>
    <t xml:space="preserve"> "o time ESG avaliará a aplicabilidade da Lei Federal 13.123/2015 e seu decreto regulamentador, que trata de acesso ao patrimônio genético, proteção e acesso ao conhecimento patrimonial associado, e repartição de benefícios para conservação e uso sustentável da biodiversidade",Política Setorial – Bebidas, p. 4. Obs: compreende-se que usam o SisGen/ "Na análise de risco socioambiental deste tipo de projeto serão solicitadas as evidências do Certificado de Qualidade de Biossegurança e regularidade quanto ao uso de clones", Política Setorial – Agronegócio, p. 7/ Política Setorial – Florestas e Extração de Madeira, p. 7</t>
  </si>
  <si>
    <t>Bases de dados da Controladoria-Geral da União, Tribunais de Contas e afins</t>
  </si>
  <si>
    <t>Vigilância sanitária (para setores relevantes)</t>
  </si>
  <si>
    <t>Imprensa</t>
  </si>
  <si>
    <t>Todas as transações estão sujeitas ao processo de Conheça Seu Cliente (Know Your Client – KYC), o qual inclui fontes ESG, mídia, R.A., p. 59</t>
  </si>
  <si>
    <t>Mídias online em geral</t>
  </si>
  <si>
    <t>Pesquisas de buscas automatizadas, por meio da combinação de palavras relacionadas com o nome das contrapartes envolvidas com “pornografia”, “prostituição”, “trabalho infantil” e “trabalho escravo”, R.A., p. 59</t>
  </si>
  <si>
    <t>Organizações da sociedade civil relevantes</t>
  </si>
  <si>
    <t>Mecanismo de recebimento de queixas</t>
  </si>
  <si>
    <t>Inspeções no local</t>
  </si>
  <si>
    <t>"Dependendo do nível de riscos e impactos causados pelo projeto, a área ESG realizará visitas aos locais do projeto, que podem incluir reuniões com os funcionários do proponente e com as comunidades locais", R.A., p. 39/ "Os projetos classificados como A (alto risco) e B (médio risco) podem ser submetidos a acompanhamento periódico, a ser realizado pela área ESG ou em conjunto com um consultor socioambiental independente", R.A., p. 61/ Política Setorial – Papel e Celulose, p. 4</t>
  </si>
  <si>
    <t>Contratação de auditoria socioambiental</t>
  </si>
  <si>
    <t>Requisito dos Princípios do Equador</t>
  </si>
  <si>
    <t>TOTAL PONDERADO DA COLUNA</t>
  </si>
  <si>
    <t>Máximo de 20</t>
  </si>
  <si>
    <t>Para todas as 20 políticas setoriais "World Check: ferramenta que verifica lista de sanções de órgãos ambientais internacionais (EUA, Canadá, Colômbia, entre outros)", R.A., p. 59</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</si>
  <si>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</si>
  <si>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</si>
  <si>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</si>
  <si>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</si>
  <si>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</si>
  <si>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</si>
  <si>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"The Internal Controls Committee met bimonthly to discuss and report main risks and mitigation plans of all represented areas. Also, controls and KPIs are discussed and approved", CDP, C1.1a</t>
  </si>
  <si>
    <t xml:space="preserve">Além disso, realizamos um monitoramento diário da mídia negativa, o qual consiste na identificação de notícias relevantes que mencionam contrapartes classificadas como alto risco, bem como investidas e entidades vinculadas ao BTG Pactual SA. Essas notícias são relacionadas a palavras-chave específicas, tais como socialwashing", "greenwashing", "saúde pública", "trabalho escravo", "quilombola", "dano ambiental", "trabalho em condições análogas", "trabalho forçado", "trabalho infantil", "crime ambiental", "dano socioambiental","litigância climática", "genocídio", "tráfico de armas". Esse processo nos possibilita estar sempre atentos", R.A., p. 85/ "As operações classificadas como de alto risco (A) são reportadas trimestralmente aos times de Corporate &amp; SME Lending, aos Comitês de Riscos e ESG, além do senior management do Banco. </t>
  </si>
  <si>
    <t>Anual</t>
  </si>
  <si>
    <t>Bienal</t>
  </si>
  <si>
    <t>Apenas quando tem conhecimento de fato novo relevante ou quando se refere a único ou poucos temas</t>
  </si>
  <si>
    <t xml:space="preserve"> verificação mensal cruzada com as informações da Lista de Trabalho Escravo do Ministério da Economia e → Cadastro de Empregadores que tenham submetido trabalhadores a condições análogas à escravidão, publicado pelo Ministério do Trabalho e Emprego (MTE), por ocasião da contratação da operação., R.A., p. 59</t>
  </si>
  <si>
    <t>Não adota</t>
  </si>
  <si>
    <t>Total</t>
  </si>
  <si>
    <t>Máximo de 10</t>
  </si>
  <si>
    <t>"A companhia realiza o acompanhamento de seus indicadores de sustentabilidade: Sistematicamente, e independentemente de demandas específicas, Com a mesma frequência das informações financeiras, Identificando e priorizando a gestão de um conjunto de indicadores-chave", ISE, ID 263, alíneas de "a" a "c"</t>
  </si>
  <si>
    <t>"Indique as práticas adotadas pela companhia visando a incorporação de aspectos socioambientais à sua gestão de riscos corporativos:
a) Sistema de gestão social e ambiental
b) Gestão de riscos sociais e ambientais na cadeia de fornecedores
c) Monitoramento de alterações na regulação social e ambiental
d) Política de relacionamento com stakeholders
e) Mecanismos de recebimento de reclamações
f) Metodologia de quantificação e valoração dos riscos sociais e ambientais
g) Programas de treinamento sobre gestão de riscos
h) Programa de monitoramento de riscos
i) Relatórios internos sobre riscos sociais e ambientais
j) Relatórios externos sobre riscos sociais e ambientais
k) Auditorias para avaliar a implementação da política de gestão de riscos", ISE, ID 484</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</si>
  <si>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</si>
  <si>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</si>
  <si>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</si>
  <si>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</si>
  <si>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</si>
  <si>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2%</t>
  </si>
  <si>
    <t>Maior que 2 a 8%</t>
  </si>
  <si>
    <t>Maior que 8%</t>
  </si>
  <si>
    <t>Máximo de 5</t>
  </si>
  <si>
    <t>Evolução – volume de análises ESG (KYC), 2023, total de análises: 14.222; rejeitadas: 45, totalizando 0,316% das análises. R.A., p. 60</t>
  </si>
  <si>
    <t>"early expiration of the contract due to non-compliance", CDP</t>
  </si>
  <si>
    <t>"A instituição condiciona a concessão de crédito e/ou a subscrição do risco de empreendimentos à existência de licenças ambientais, e inclui sanções contratuais/não pagamento de sinistro no caso de suspensão ou cancelamento dessas licenças?  a) Crédito – Sim, b) Subscrição – Sim", ISE, ID 1165</t>
  </si>
  <si>
    <t>"Crédito - Mapeia os riscos físicos e incorpora estes resultados em seu processo de tomada de decisão", ISE, ID 1191, alínea "a"</t>
  </si>
  <si>
    <t>"Indique de que maneira a instituição incorpora riscos à biodiversidade e à valoração de serviços ecossistêmicos em suas operações de crédito/investimento e/ou subscrição de riscos: Incorporação em sua análise e tomada de decisão de crédito/investimento/subscrição de risco", ISE, ID 1209, alínea "b"</t>
  </si>
  <si>
    <t xml:space="preserve">"The committee has veto power and will monitor any high-risk transactions that are approved",  CDP, C15.1 </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</si>
  <si>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</si>
  <si>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</si>
  <si>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</si>
  <si>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</si>
  <si>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 xml:space="preserve">Apenas Project Finance - até 3 pontos  </t>
  </si>
  <si>
    <t>Não adota - 0 pontos</t>
  </si>
  <si>
    <t xml:space="preserve">Repercussão do nível de risco nas condições da operação (taxa de juros, prazo de duração ou prazo de carência) </t>
  </si>
  <si>
    <t>"Com relação ao inventário de emissões de gases de efeito de estufa (GEE) para os projetos financiados e/ou carteira de crédito/investimento ou seguros, a instituição: a) Financiamentos/seguros - Todas as operações de project finance para valores acima de US$ 10 milhões (Princípios do Equador)  - A instituição leva em conta o inventário em seu processo de decisão de negócios (exemplo: se incorpora na precificação de operações, se calcula impacto das emissões nas carteiras, se incorpora precificação de carbono no rating do seu portfólio e se realiza testes de stress)", ISE, ID 1229,  alínea "b"</t>
  </si>
  <si>
    <t>Cláusula(s) contratual(s) de cumprimento das regulações socioambientais/dever de informar sobre autuações</t>
  </si>
  <si>
    <t xml:space="preserve"> "Operações de financiamento em que a destinação dos recursos é conhecida (projeto ou bens) acima de R$ 20 milhões - Sim, com política de exclusão e com condicionantes contratuais", ISE, ID 1421, alínea "b"/ "Limites de crédito acima de R$ 10 milhões - Sim, com política de exclusão e com condicionantes contratuais", ISE, ID 1424, alínea "c"</t>
  </si>
  <si>
    <t>"Operações de project finance (Princípios do Equador – valores acima de US$ 10 milhões) - Sim, com política de exclusão e com condicionantes contratuais", ISE, ID 1424, alínea "a"/ Operações de project finance (Princípios do Equador - valores acima de US$ 10 milhões e acima ded 20 milhões)  - Impedimento de novos desembolsos ou restrição a novas operações", ISE, ID 1550, alíneas "a" e "b"</t>
  </si>
  <si>
    <t>Cláusula(s) contratual(is) relativa(s) a deveres de transparência socioambiental junto à IF relativos a operações da própria empresa financiada</t>
  </si>
  <si>
    <t>Cláusula(s) contratual(is) relativa(s) a deveres de transparência socioambiental junto à IF relativos à cadeia de produção da empresa financiada</t>
  </si>
  <si>
    <t xml:space="preserve">Plano de ação ou compromisso equivalente com prazos e metas claros para operações próprias </t>
  </si>
  <si>
    <t>Dependendo da gravidade do risco identificado e da capacidade de gestão pela contraparte, recomendamos o engajamento prévio de consultoria socioambiental e climática especializada para desenvolver diagnóstico e plano de ação com cronograma de implementação. O não cumprimento pode resultar no vencimento antecipado dos contratos, R.A., p. 85/ "</t>
  </si>
  <si>
    <t>"O BTG Pactual adota, desde 2021, os Padrões de Desempenho da International Finance Corporation (IFC), do Banco Mundial, para transações acima de US$ 30 milhões e 36 meses de prazo. Dessa forma, identificamos os riscos e impactos socioambientais e climáticos nas nossas operações de crédito e investimento e, caso aplicável, elaboramos planos de ação a serem executados pelo cliente para prevenir, mitigar e/ou compensar os impactos e riscos identificados. A área ESG e as unidades de negócio são responsáveis pela identificação dessas operações, cabendo à primeira a análise técnica e o monitoramento do cumprimento pelo cliente", R.A., p. 63/ "Operações de crédito ou financiamento acima de R$ 10 milhões até abaixo de 1  milhão - Elaboração de planos de ação para mitigação de impactos negativos, cujo descumprimento pode acarretar no vencimento antecipado do contrato", ISE, ID 1550, alíneas de "c" a "f"</t>
  </si>
  <si>
    <t>"Operações de project finance (Princípios do Equador - valores acima de US$ 10 e 20 milhões)  - Elaboração de planos de ação para mitigação de impactos negativos, cujo descumprimento pode acarretar no vencimento antecipado do contrato", ISE, ID 1550, alíneas "a" e "b"</t>
  </si>
  <si>
    <t>Plano de ação ou compromisso equivalente com  prazos e metas claros para cadeia de produção</t>
  </si>
  <si>
    <t>Garantias adicionais ou seguro</t>
  </si>
  <si>
    <t>Observação: uma coluna pontua por linha</t>
  </si>
  <si>
    <t>Existência de indicadores específicos para mensuração de impacto (indicando-se quais são) - até 3,5 pontos</t>
  </si>
  <si>
    <t xml:space="preserve">Percentual no portfólio de crédito - até 6,5 pontos </t>
  </si>
  <si>
    <t>Educação e/ou empregabilidade para população</t>
  </si>
  <si>
    <t xml:space="preserve">Adaptação a riscos climáticos físicos </t>
  </si>
  <si>
    <t>Renewable Energy, Electricity Networks, Energy Efficiency, Sustainable Water and Wastewater Management, todos eles com indicadores claros e descritos no Sustainable Financing Framework</t>
  </si>
  <si>
    <t xml:space="preserve">Produção, geração ou distribuição de energia elétrica de baixo carbono (exclui grandes hidrelétricas) </t>
  </si>
  <si>
    <t>Financiamento Solar, R.A., p. 84 - 0,9%, Transmissão de energia, R.A., p. 81/ Além de critérios de elegibilidade, tem os indicadores: "Renewable Energy: Installed capacity in MW • Annual renewable energy generation in MWh • Annual GHG emissions reduced/avoided in tons of CO2 equivalent", Sustainable Financing Framework, p. 36/ Além de critérios de elegibilidade, tem os indicadores: "Electricity Networks: Renewable capacity connected to the grid (in GW and relative share of total capacity in %) • Annual output (GWh/y, split in renewable and conventional electricity in %) • Efficiency improvements in transmission and distribution (%) • Avoided emissions p.a. (kt CO2e/y)", Sustainable Financing Framework, p. 36</t>
  </si>
  <si>
    <t>Eficiência energética</t>
  </si>
  <si>
    <t>Energia renovável, bioenergia eficiência energética, R.A., p. 81/  Além de critérios de elegibilidade, tem os indicadores: "Energy Efficiency: Annual GHG emissions reduced/avoided in tons of CO2 equivalent • Smart grid components installed (smart meters, smart stations, customers served, etc.)", Sustainable Financing Framework, p. 36</t>
  </si>
  <si>
    <t>Produção de combustíveis de baixo carbono/ aquisição de veículos de baixo carbono</t>
  </si>
  <si>
    <t>Transporte,  R.A., p. 81/ Além de critérios de elegibilidade, tem os indicadores: "Clean Transportation: Annual GHG emissions reduced/avoided in tons of CO2 equivalent • Number of vehicles/ beneficiaries supported", Sustainable Financing Framework, p. 36</t>
  </si>
  <si>
    <t>Infraestrutura de mobilidade urbana ativa</t>
  </si>
  <si>
    <t>Biodiversidade terrestre (mitigação de riscos)</t>
  </si>
  <si>
    <t>Além de critérios de elegibilidade, tem os indicadores: "Environmentally Sustainable Management of Living Natural Resources and Land Use: lanted, cultivated, or reforested area • Annual GHG emissions reduced/ avoided in tons of CO2 equivalent • Carbon sequestration in tons of CO2 equivalent", Sustainable Financing Framework, p. 37</t>
  </si>
  <si>
    <t>Biodiversidade terrestre (restauração)</t>
  </si>
  <si>
    <t>Preservação da biodiversidade e/ou mitigação de riscos de poluição de água doce</t>
  </si>
  <si>
    <t>Além de critérios de elegibilidade, tem os indicadores: "Resource Efficiency, Pollution Prevention and Control: Waste prevention, minimized, reused, or recycled. • Waste collected and treated or disposed • Annual GHG emissions reduced/avoided from waste and wastewater treatment • Annual volume of wastewater treated or reused • Increased GHG emission efficiency", Sustainable Financing Framework, p. 37/ Sustainable Water and Wastewater Management</t>
  </si>
  <si>
    <t>Descontaminação de água doce</t>
  </si>
  <si>
    <t>Além de critérios de elegibilidade, tem os indicadores: "Sustainable Water and Wastewater Management: Estimated water savings (gallons per year) • Annual gross amount of wastewater treated, reused, or avoided pre- and post-project in m3/ and PE/a, and as a % • Annual water savings: gross water use before and after the project in m3/a, reduction in water use in % • Number of people provided with water and wastewater infrastructure", Sustainable Financing Framework, p. 36/ Sustainable Water and Wastewater Management</t>
  </si>
  <si>
    <t>Eficiência hídrica</t>
  </si>
  <si>
    <t>Além de critérios de elegibilidade, tem os indicadores: "Sustainable Water and Wastewater Management: Estimated water savings (gallons per year) • Annual gross amount of wastewater treated, reused, or avoided pre- and post-project in m3/ and PE/a, and as a % • Annual water savings: gross water use before and after the project in m3/a, reduction in water use in % • Number of people provided with water and wastewater infrastructure", Sustainable Financing Framework, p. 36</t>
  </si>
  <si>
    <t>Preservação da biodiversidade e/ou mitigação de riscos de poluição marítima</t>
  </si>
  <si>
    <t>Restauração de ecossistemas marinhos</t>
  </si>
  <si>
    <t>Mitigação de riscos de poluição do solo ou uso eficiente do solo para fins agrícolas</t>
  </si>
  <si>
    <t>Crédito Custeio Agrícola, R.A., p. 84/ Além de critérios de elegibilidade, tem os indicadores: "Environmentally Sustainable Management of Living Natural Resources and Land Use: lanted, cultivated, or reforested area • Annual GHG emissions reduced/ avoided in tons of CO2 equivalent • Carbon sequestration in tons of CO2 equivalent", Sustainable Financing Framework, p. 37</t>
  </si>
  <si>
    <t>Descontaminação do solo</t>
  </si>
  <si>
    <t>Mitigação de riscos de poluição atmosférica</t>
  </si>
  <si>
    <t>Uso eficiente de matéria-prima</t>
  </si>
  <si>
    <t>"resource efficiency", CDP, C2.2/Climate Bonds Taxonomy, CDP, C-FS4.5a</t>
  </si>
  <si>
    <t>Gestão adequada de resíduos sólidos (prevenção de poluição)</t>
  </si>
  <si>
    <t>Além de critérios de elegibilidade, tem os indicadores: "Resource Efficiency, Pollution Prevention and Control: Waste prevention, minimized, reused, or recycled. • Waste collected and treated or disposed • Annual GHG emissions reduced/avoided from waste and wastewater treatment • Annual volume of wastewater treated or reused • Increased GHG emission efficiency", Sustainable Financing Framework, p. 37</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</si>
  <si>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</si>
  <si>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</si>
  <si>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</si>
  <si>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</si>
  <si>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</si>
  <si>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</si>
  <si>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"Micro Enterprises Financing and Microfinance: At least 51% of the shares or other ownership interests in the enterprise are held directly by minorities (indigenous/afro communities)", Sustainable Financing Framework, p. 30/ "Socioeconomic Advancement and Empowerment: Economically vulnerable population as defined by either income45, gender minorities, marginalized communities (black and indigenous people)", Sustainable Financing Framework, p. 31/ Sustainable supply chain</t>
  </si>
  <si>
    <t>Saúde e segurança de comunidades de baixa renda</t>
  </si>
  <si>
    <t>Saúde e segurança do consumidor</t>
  </si>
  <si>
    <t>Desenvolvimento local (inclui turismo sustentável)/ apoio a MPMEs</t>
  </si>
  <si>
    <t>"O BTG Pactual participa do Programa Emergencial de Acesso ao Crédito (PEAC), criado pelo governo federal para atender à demanda de pequenas e médias empresas (PMEs) que enfrentam restrições de crédito mais severas. O programa consiste na expansão do Fundo Garantidor de Investimentos (FGI), com um investimento adicional de US$ 3,5 bilhões para melhorar o acesso ao crédito, aumentar os limites de crédito e reduzir os custos de empréstimos para PMEs. Participamos do PEAC com o objetivo de proporcionar acesso a esse crédito a nossos clientes", R.A., p. 84/ "affordable basic infrastructure and financing for small and medium-sized enterprises, the latter with revenues up to R$ 300 million and that are located in the North and Northeast states in Brazil and/or with at least 51% of the company's share capital held by women", CDP, C2.2/ Climate Bonds Taxonomy, CDP, C-FS4.5a/ Além de critérios de elegibilidade, tem os indicadores: "Micro, Small and Medium Enterprise (MSME) Financing and Microfinance: Number/volume of loans provided to target groups • Average loan size provided to target groups • Number of new businesses created • Number of enterprises reached that are run by women • Number of enterprises reached that are run by black and/or indigenous people", Sustainable Financing Framework, p. 37</t>
  </si>
  <si>
    <t>Promoção da equidade de gênero</t>
  </si>
  <si>
    <t xml:space="preserve"> "affordable basic infrastructure and financing for small and medium-sized enterprises, the latter with revenues up to R$ 300 million and that are located in the North and Northeast states in Brazil and/or with at least 51% of the company's share capital held by women", CDP, C2.2/ Climate Bonds Taxonomy, CDP, C-FS4.5a/ Além de critérios de elegibilidade, tem os indicadores: "Socioeconomic Advancement and Empowerment: Number of loans provided to each target group • Average loan size provided to each target group • Number of loans provided to individuals in vulnerable communities", Sustainable Financing Framework, p. 38/ Sustainable supply chain</t>
  </si>
  <si>
    <t>Promoção da equidade étnica</t>
  </si>
  <si>
    <t>Além de critérios de elegibilidade, tem os indicadores: "Socioeconomic Advancement and Empowerment: Number of loans provided to each target group • Average loan size provided to each target group • Number of loans provided to individuals in vulnerable communities", Sustainable Financing Framework, p. 38/ Sustainable supply chain</t>
  </si>
  <si>
    <t>Infraestrutura para integração de pessoas com deficiência</t>
  </si>
  <si>
    <t>Proteção do patrimônio cultural</t>
  </si>
  <si>
    <t>Habitação para população de baixa renda</t>
  </si>
  <si>
    <t>"sustainable buildings", CDP, C2.2/ Climate Bonds Taxonomy, CDP, C-FS4.5a/ Além de critérios de elegibilidade, tem os indicadores: "Affordable Housing: Number of people given access to clean drinking water • Number of people given access to improved sanitation facilities • Number of water infrastructure projects built/ upgraded", Sustainable Financing Framework, p. 37</t>
  </si>
  <si>
    <t>Água e esgoto para comunidades periféricas</t>
  </si>
  <si>
    <t>Água e Saneamento, R.A., p. 81/ CDP, C2.2/ Climate Bonds Taxonomy, CDP, C-FS4.5a/ Indicadores claros: "Sustainable Water and Wastewater Management: • Estimated water savings (gallons per year) • Annual gross amount of wastewater treated, reused, or avoided pre- and post-project in m3/ and PE/a, and as a % • Annual water savings: gross water use before and after the project in m3/a, reduction in water use in % • Number of people provided with water and wastewater infrastructure", Sustainable Financing Framework, p. 36</t>
  </si>
  <si>
    <t>Met</t>
  </si>
  <si>
    <t>Coleta de lixo para comunidades periféricas</t>
  </si>
  <si>
    <t>"Além de critérios de elegibilidade, tem os indicadores: "Resource Efficiency, Pollution Prevention and Control: • Waste prevention, minimized, reused, or recycled. • Waste collected and treated or disposed • Annual GHG emissions reduced/avoided from waste and wastewater treatment • Annual volume of wastewater treated or reused • Increased GHG emission efficiency", Sustainable Financing Framework, p. 37</t>
  </si>
  <si>
    <t>"BTG Pactual has an existing pipeline of loans supporting projects related to Green, Blue, Biodiversity and Social activities, such as those listed below, and accessing the sustainable financing market is a way to further support this sustainable development strategy. • Environmentally Sustainable Management of Living Natural Resources and Land Use • Investments in Biodiversity Conservation and/or Restoration as the Primary Objective • Investment Activities that Seek to Generate Biodiversity Co-Benefits • Sustainable Water and Wastewater Management • Renewable Energy • Electricity Networks • Energy Efficiency • Clean Transportation • Green Buildings • Resource Efficiency, Pollution Prevention and Control • Affordable Housing • Affordable Basic Infrastructure • Micro Enterprises Financing and Microfinance • Socioeconomic Advancement and Empowerment", Sustainable Financing Framework, p. 18</t>
  </si>
  <si>
    <r>
      <t xml:space="preserve">Climate Bonds Taxonomy, </t>
    </r>
    <r>
      <rPr>
        <b/>
        <sz val="12"/>
        <color theme="1"/>
        <rFont val="Calibri"/>
        <family val="2"/>
        <scheme val="minor"/>
      </rPr>
      <t>5.7%</t>
    </r>
    <r>
      <rPr>
        <sz val="12"/>
        <color theme="1"/>
        <rFont val="Calibri"/>
        <family val="2"/>
        <scheme val="minor"/>
      </rPr>
      <t>, CDP, C-FS4.5a</t>
    </r>
  </si>
  <si>
    <r>
      <t xml:space="preserve">Green Bond Principles (ICMA), "In November 2021, BTG Pactual was the first in Latin America to launch a sustainable time deposit (“Sustainable Deposits Program”) in full alignment with international guidelines. The purpose of the program is not only to finance and/or refinance Green, Social or Sustainable Eligible Projects described in the Sustainable Financing Framework, but it is also a response to clients demands for liquid investments in alignment with their ESG practices and strategy. The % disclosed is in reference to the bank’s total time deposits portfolio", </t>
    </r>
    <r>
      <rPr>
        <b/>
        <sz val="12"/>
        <color theme="1"/>
        <rFont val="Calibri"/>
        <family val="2"/>
        <scheme val="minor"/>
      </rPr>
      <t>0,42%</t>
    </r>
    <r>
      <rPr>
        <sz val="12"/>
        <color theme="1"/>
        <rFont val="Calibri"/>
        <family val="2"/>
        <scheme val="minor"/>
      </rPr>
      <t>, C-FS4.5a</t>
    </r>
  </si>
  <si>
    <r>
      <t xml:space="preserve">"Green Bond Principles (ICMA) Description of product In 2016, BTG Pactual signed a public declaration to foster the Green Bond market (The Brazil Green Bonds Statement), showing its intention to move towards a lowcarbon and climate resilient economy. Since then, it has structured and coordinated several green, social, sustainability, sustainability-linked and transition issuances for its clients – including important innovative sustainable finance transactions, such as the first sustainability and the first transition ones in Brazil. The % disclosed is in reference to the bank's total debt capital market (DCM) portfolio", </t>
    </r>
    <r>
      <rPr>
        <b/>
        <sz val="12"/>
        <color theme="1"/>
        <rFont val="Calibri"/>
        <family val="2"/>
        <scheme val="minor"/>
      </rPr>
      <t>30%</t>
    </r>
    <r>
      <rPr>
        <sz val="12"/>
        <color theme="1"/>
        <rFont val="Calibri"/>
        <family val="2"/>
        <scheme val="minor"/>
      </rPr>
      <t>, CDP, C-FS4.5a</t>
    </r>
  </si>
  <si>
    <r>
      <t xml:space="preserve">"Externally classified using other taxonomy or methodology, please specify (Second Party Opinion (SPO)) Description of product Launched as one of the initiatives to develop the sustainable and impact investment market, the BTG Pactual Investimentos de Impacto FIP (Private Equity Impact Investment Fund) raised more than R$ 542 million in 2021. By 2022, three investments had been made through this fund. Aliare was the second investment and contributes to increase the use of technology in agriculture, optimizing the efficient use of resources, improving agricultural management, and contributing to increased productivity and income for its clients, mostly small and medium-sized rural producers. The fund uses a specialized and independent consultancy (Sitawi) to analyse the investees and confirm that they are impact companies (SPO – second party opinion). The % disclosed is in reference to the total assets under management (AuM) portfolio", </t>
    </r>
    <r>
      <rPr>
        <b/>
        <sz val="12"/>
        <color theme="1"/>
        <rFont val="Calibri"/>
        <family val="2"/>
        <scheme val="minor"/>
      </rPr>
      <t>0,19%</t>
    </r>
    <r>
      <rPr>
        <sz val="12"/>
        <color theme="1"/>
        <rFont val="Calibri"/>
        <family val="2"/>
        <scheme val="minor"/>
      </rPr>
      <t>, CDP,  C-FS4.5a</t>
    </r>
  </si>
  <si>
    <r>
      <t>"Green Bond Principles (ICMA) Description of product BTG has structured and distributed two fixed income funds, one focused in emerging markets (ESG EM Bond Fund) and the other in Brazil (Crédito Corporativo ESG RF IS). Both funds are dedicated to sustainable finance issuances, including Green, Social, Sustainable and Sustainability-linked bonds (labeled as such by a specialized consultancy’s second party opinion – SPO). According to the funds by laws it has a negative screening for the coal industry, as well as companies that are non-compliant with the UN Global Compact principles and the OECD guidelines for multinationals. The % disclosed is in reference to the total assets under management (AuM) portfolio",</t>
    </r>
    <r>
      <rPr>
        <b/>
        <sz val="12"/>
        <color theme="1"/>
        <rFont val="Calibri"/>
        <family val="2"/>
        <scheme val="minor"/>
      </rPr>
      <t xml:space="preserve"> 0,06%</t>
    </r>
    <r>
      <rPr>
        <sz val="12"/>
        <color theme="1"/>
        <rFont val="Calibri"/>
        <family val="2"/>
        <scheme val="minor"/>
      </rPr>
      <t>, CDP  C-FS4.5a</t>
    </r>
  </si>
  <si>
    <t>Percentual no portfólio</t>
  </si>
  <si>
    <t>Categoria da atividade econômica financiada</t>
  </si>
  <si>
    <t>Percentual alto (mais de 40%) no portfólio</t>
  </si>
  <si>
    <t xml:space="preserve">Percentual médio (mais de 20 e até 40%) no portfólio </t>
  </si>
  <si>
    <t>Percentual baixo (0 a 20%) no portfólio</t>
  </si>
  <si>
    <t>Ausente no portfólio</t>
  </si>
  <si>
    <t>Setores econômicos de alto risco socioambiental</t>
  </si>
  <si>
    <t xml:space="preserve">Setores econômicos de risco socioambiental médio </t>
  </si>
  <si>
    <t>46%, CDP, C2.2</t>
  </si>
  <si>
    <t>Setores econômicos de risco socioambiental baixo ou nenhum</t>
  </si>
  <si>
    <r>
      <t xml:space="preserve">"Em 2023, um total 549 operações de crédito do nosso portfólio de Corporate &amp; SME Lending foram analisadas pela área de ESG. Desse volume, 20 operações foram classificadas de alto risco (3,64%), 351 de médio risco (63,93%) e 178 de baixo risco (32,42%). Para as operações de alto risco, é necessária uma análise aprofundada, seguida de monitoramento contínuo pelo time de ESG ou consultoria especializada em temas socioambientais e climáticos. Essa classificação considera fatores como setor, destino de recursos e possíveis impactos negativos relevantes à operação", R.A, p. 85. </t>
    </r>
    <r>
      <rPr>
        <sz val="12"/>
        <color theme="9"/>
        <rFont val="Calibri"/>
        <family val="2"/>
        <scheme val="minor"/>
      </rPr>
      <t>O critério não fica muito claro, se o local é considerado e se a duração é considerada, inclusive as de alto risco e qual a abrangência temática?</t>
    </r>
  </si>
  <si>
    <t>Não menciona o percentual de alto e baixo risco, apesar de, pelos dados ao lado, podermos inferir que o percentual de alto risco seria abaixo de 20%</t>
  </si>
  <si>
    <t>"BTG Pactual has a medium appetite for social and environmental risk associated with its portfolio, of which 46% of credit operations are categorized as "B" (Medium Risk)", CDP, C2.2</t>
  </si>
  <si>
    <t>Alto</t>
  </si>
  <si>
    <t>Médio</t>
  </si>
  <si>
    <t>Baixo</t>
  </si>
  <si>
    <t>Infraestrutura</t>
  </si>
  <si>
    <t>Alimentos e bebidas</t>
  </si>
  <si>
    <t>Telecom</t>
  </si>
  <si>
    <t>Agronegócio</t>
  </si>
  <si>
    <t>Água e esgoto</t>
  </si>
  <si>
    <t>Financials</t>
  </si>
  <si>
    <t>Metais e mineração</t>
  </si>
  <si>
    <t>autopeças</t>
  </si>
  <si>
    <t>Utilities = serviços públicos</t>
  </si>
  <si>
    <t>Óleo e gás</t>
  </si>
  <si>
    <t>Real Estate</t>
  </si>
  <si>
    <t>Papel e celulose</t>
  </si>
  <si>
    <t>Varejo</t>
  </si>
  <si>
    <t>Petroquímicas</t>
  </si>
  <si>
    <t>Governo</t>
  </si>
  <si>
    <t>Outros</t>
  </si>
  <si>
    <t>Healthcare</t>
  </si>
  <si>
    <t>"Já os chamados setores controversos, capazes de causar danos à integridade física ou psicológica de consumidores/usuários ou de terceiros próximos – tais como bebidas alcoólicas, tabaco, armas e munições ou jogos de azar –, representavam 0,41% do portfólio de Corporate &amp; SME Lending em 2023. Em 2022, essa representação foi de 0,6%. Organizações que atuam na produção e/ou comercialização de combustíveis fósseis (petróleo, gás natural, carvão) e de seus derivados corresponderam a 6,13% da carteira em 2023, enquanto as que produzem alimentos ultraprocessados representaram 0,0%", R.A., p. 86</t>
  </si>
  <si>
    <t>"Indique o percentual dos financiamentos (em relação ao total da carteira de financiamentos da instituição) concedidos a empresas que produzem ou oferecem serviços que podem ocasionar (ao usuário/consumidor ou a terceiros) morte, dependência química ou psíquica, riscos ou danos à saúde e integridade física: d) Menor ou igual a 1% ", ISE, ID 1100, alínea "d"</t>
  </si>
  <si>
    <t>Indique o percentual dos financiamentos (em relação ao total da carteira de financiamentos da instituição) concedidos a empresas que produzem ou oferecem serviços que podem ocasionar (ao usuário/consumidor ou a terceiros) morte, dependência química ou psíquica, riscos ou danos à saúde e integridade física: d) Menor ou igual a 1%, ISE, ID 1105</t>
  </si>
  <si>
    <t>"Crédito - Mapeia a exposição das carteiras a riscos de transição em diferentes setores e localidades", ISE, ID 1191, alínea "a"</t>
  </si>
  <si>
    <t>Indique o percentual dos financiamentos (em relação ao total da carteira de financiamentos da instituição) concedidos a empresas que produzem ou comercializam combustíveis fósseis e/ou seus derivados, cuja queima contribui para o agravamento da mudança do clima: a) Maior que 5% , ISE, ID 1112, alínea "a"</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</si>
  <si>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</si>
  <si>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</si>
  <si>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</si>
  <si>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</si>
  <si>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Alto risco socioambiental</t>
  </si>
  <si>
    <t>Risco socioambiental médio</t>
  </si>
  <si>
    <t>Risco socioambiental baixo ou nenhum risco</t>
  </si>
  <si>
    <t>Não segregam o portfólio desse modo</t>
  </si>
  <si>
    <t>"Also in the agribusiness sector, we use information on the assets of the largest clients, such as location (city level)", CDP, C2.2a</t>
  </si>
  <si>
    <t>PERCENTUAL NO PORTFÓLIO</t>
  </si>
  <si>
    <t>Categoria da empresa financiada e de sua cadeia de produção</t>
  </si>
  <si>
    <t>Percentual baixo (até 20%) no portfólio</t>
  </si>
  <si>
    <t>7%, R.A., p. 85 (dentre as transações avaliadas)</t>
  </si>
  <si>
    <t>50%, R.A., p. 85 (dentre as transações avaliadas)</t>
  </si>
  <si>
    <t>Risco socioambiental baixo ou nenhum</t>
  </si>
  <si>
    <t>15%, R.A., p. 85 (dentre as transações avaliadas)</t>
  </si>
  <si>
    <t>Não avaliadas (dentre os setores sujeitos a licenciamento ambiental)</t>
  </si>
  <si>
    <t>estimativa considerando o número total de operações avaliadas</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</si>
  <si>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</si>
  <si>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</si>
  <si>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</si>
  <si>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</si>
  <si>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x</t>
  </si>
  <si>
    <t>SITUAÇÃO NA IF</t>
  </si>
  <si>
    <t>Deficiente – 0 ou 1 ponto</t>
  </si>
  <si>
    <t>Médio – 2 a 6 pontos</t>
  </si>
  <si>
    <t>Bom/ótimo – 7 a 10 pontos</t>
  </si>
  <si>
    <t>Tema tratado em Diretoria de área-fim</t>
  </si>
  <si>
    <t>Diretor Estatutário e Chief Risk Officer (CRO) Diretor Estatutário e General Counsel Diretor Estatutário, Chief Sustainability Officer (CSO) e co-head de ESG &amp; Impact Investing Diretor Executivo e membro do Conselho de Administração Diretora Estatutária e Chief Compliance Officer (CCO), R.A., p. 31,</t>
  </si>
  <si>
    <t>Participação feminina na Diretoria</t>
  </si>
  <si>
    <t>14,9%, R.A., p. 122</t>
  </si>
  <si>
    <t>Participação negra na Diretoria</t>
  </si>
  <si>
    <t>6,2%, R.A., p. 124/ "Negros como membros titulares do Conselho - Não há conselheiro(a) deste grupo" ISE, ID 657, alínea "b" ; Diretoria - não se sabe</t>
  </si>
  <si>
    <t>Dimensão da área de Sustentabilidade (proporcionalidade em relação ao quadro de empregados da área de risco)</t>
  </si>
  <si>
    <t>Informação não encontrada</t>
  </si>
  <si>
    <t>Dimensão da área de Sustentabilidade (proporcionalidade em relação ao quadro de empregados das áreas de negócios)</t>
  </si>
  <si>
    <t>Treinamentos em sustentabilidade para áreas-fim (média por empregado)</t>
  </si>
  <si>
    <t>"Indique os temas de sustentabilidade empresarial que são objeto de ações de capacitação (pelo menos para os níveis de coordenação, gerência e diretoria) cuja finalidade é estimular o engajamento com esses assuntos: a) Governança corporativa, b) Aspectos sociais, c) Aspectos ambientais, d) Diversidade, e) Direitos humanos, f) Compliance, g) Combate à corrupção", ISE, ID 566/ Não se menciona a média de horas por empregado</t>
  </si>
  <si>
    <t>Integração de fatores de sustentabilidade na remuneração da Diretoria</t>
  </si>
  <si>
    <t>"a companhia integra aspectos de sustentabilidade às suas práticas de gestão de desempenho e reconhecimento:
a) Incorporação de aspectos de sustentabilidade na descrição de cargos e funções
b) Incorporação de aspectos de sustentabilidade nas metas de desempenho
c) Premiação e reconhecimento relacionados a desempenho em sustentabilidade" ISE, ID 385/ "Há vinculação entre a remuneração variável (reajustes salariais diferenciados, bônus, prêmios) e as metas de desempenho socioambiental da companhia?
a) Sim para cargos de diretoria" ISE, ID 389/ "BTG Pactual's performance evaluation process is the tool that serves as the basis for defining variable remuneration, promotions and salary increases, in addition to career planning, training and employee development", CDP, C1.3</t>
  </si>
  <si>
    <t>Integração de fatores de sustentabilidade na remuneração de gerentes</t>
  </si>
  <si>
    <t>"a companhia integra aspectos de sustentabilidade às suas práticas de gestão de desempenho e reconhecimento:
a) Incorporação de aspectos de sustentabilidade na descrição de cargos e funções
b) Incorporação de aspectos de sustentabilidade nas metas de desempenho
c) Premiação e reconhecimento relacionados a desempenho em sustentabilidade" ISE, ID 385/ "Há vinculação entre a remuneração variável (reajustes salariais diferenciados, bônus, prêmios) e as metas de desempenho socioambiental da companhia?
b) Sim para cargos de gerência" ISE, ID 389/ "BTG Pactual's performance evaluation process is the tool that serves as the basis for defining variable remuneration, promotions and salary increases, in addition to career planning, training and employee development", CDP, C1.3</t>
  </si>
  <si>
    <r>
      <t xml:space="preserve">Frequência de atualização de Políticas, Planos e Manuais de Procedimentos e abrangência do universo de </t>
    </r>
    <r>
      <rPr>
        <i/>
        <sz val="12"/>
        <color rgb="FF000000"/>
        <rFont val="Calibri"/>
        <family val="2"/>
      </rPr>
      <t>stakeholders</t>
    </r>
  </si>
  <si>
    <t>"No BTG Pactual, a materialidade vem sendo revisada a cada dois anos, e a última atualização ocorreu no final de 2023", R.A., p. 10/ "Acompanhamento de política corporativa que trate sobre o relacionamento com stakeholders em geral (não apenas acionistas e investidores)", ISE, ID 621, alínea "e"</t>
  </si>
  <si>
    <t>Canal específico para recebimento de reclamações quanto a impactos socioambientais de empreendimentos financiados</t>
  </si>
  <si>
    <t>"A companhia organiza reuniões públicas, presenciais ou virtuais, com analistas e demais agentes do mercado de capitais, para divulgar informações? Sim, com reporte de indicadores de sustentabilidade", ISE, ID 422</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</si>
  <si>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</si>
  <si>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</si>
  <si>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</si>
  <si>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</si>
  <si>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</si>
  <si>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</si>
  <si>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</si>
  <si>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</si>
  <si>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</si>
  <si>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</si>
  <si>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</si>
  <si>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</si>
  <si>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</si>
  <si>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</si>
  <si>
    <t>"Nos últimos três anos, a companhia, seus administradores ou seus acionistas, controladores diretos ou indiretos, sofreram condenações criminais por decisão transitada em julgado, por algum dos seguintes crimes:
a) Crimes contra o mercado de capitais – Não
b) Crimes contra o sistema financeiro nacional – Não
c) Crimes de “lavagem” ou ocultação de bens, direitos e valores – Não
d) Crimes contra a administração ou fazenda pública – Não
e) Crimes de corrupção – Não
f) Crimes ambientais – Não
 Concorrenciais, trabalho e eleitorais: Não" ISE, ID 786</t>
  </si>
  <si>
    <t>"A companhia, seus administradores ou seus acionistas controladores (diretos ou indiretos) foi condenada, no Brasil ou no exterior, por decisão ou sentença definitiva em processo administrativo, nos últimos três anos?
a) Por entidades de autorregulação - Não
b) Por agências ou órgãos reguladores - Não
c) Por autarquias, como Conselho Administrativo de Defesa Econômica (Cade) ou Controladoria Geral da União (CGU) - Não
d) Pela Comissão de Valores Mobiliários (CVM) ou órgão equivalente no exterior  - Não
e) Pelo Banco Central do Brasil ou órgão equivalente no exterior - Não
f) Pelos Tribunais de Contas municipais, estaduais ou pelo Tribunal de Contas da União (TCU) - Não" ISE, ID 806</t>
  </si>
  <si>
    <t>"Nos últimos três anos, a instituição foi autuada devido à não conformidade com alguma das Resoluções do Conselho Monetário Nacional (CMN) que abordam os aspectos socioambientais? b) Resolução 3.896/2010 – Não, c) Resolução 4.945/2021 – Não, d) Resolução 4.427/2015 – Não, e) Resolução 4.943/2021 – Não, f) Resolução 5.081/2023  - Não", ISE, ID 1125</t>
  </si>
  <si>
    <t>"Nos últimos três anos, a instituição recebeu advertência e/ou sanção e/ou multa pelo não cumprimento das regras do Manual de Crédito Rural (MCR) com relação a Áreas de Preservação Permanentes (APPs), Reservas Legais (RLs), Áreas Embargadas (AEs) ou áreas de Zoneamento Ecológico Econômico (ZEEs) nas propriedades objeto de financiamento? a) relativas a áreas de Reserva Legal (RLs) – Não, b) relativas a Áreas de Proteção Permanente (APPs) – Não, c) relativas a Áreas Embargadas (AEs) – Não, d) relativas ao Zoneamento Ecológico Econômico – Não" ISE, ID 1144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</si>
</sst>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17">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sz val="12"/>
      <name val="Calibri"/>
      <family val="2"/>
    </font>
    <font>
      <sz val="12"/>
      <color theme="9"/>
      <name val="Calibri"/>
      <family val="2"/>
      <scheme val="minor"/>
    </font>
    <font>
      <sz val="12"/>
      <color rgb="FF000000"/>
      <name val="Calibri"/>
      <scheme val="minor"/>
    </font>
    <font>
      <sz val="12"/>
      <color rgb="FF000000"/>
      <name val="Calibri"/>
      <charset val="1"/>
    </font>
    <font>
      <sz val="12"/>
      <name val="Calibri"/>
      <family val="2"/>
      <scheme val="minor"/>
    </font>
  </fonts>
  <fills count="21">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rgb="FFFCE4D6"/>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dotted">
        <color indexed="64"/>
      </right>
      <top/>
      <bottom style="dotted">
        <color indexed="64"/>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213">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3" borderId="9" xfId="0" applyFill="1" applyBorder="1" applyAlignment="1">
      <alignment horizontal="center" vertical="center"/>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3" xfId="0" applyBorder="1" applyAlignment="1">
      <alignment horizontal="center"/>
    </xf>
    <xf numFmtId="0" fontId="0" fillId="11" borderId="13" xfId="0" applyFill="1" applyBorder="1" applyAlignment="1">
      <alignment horizontal="center"/>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4" fillId="10" borderId="2" xfId="0" applyFont="1" applyFill="1" applyBorder="1" applyAlignment="1">
      <alignment horizontal="center" vertical="center" wrapText="1"/>
    </xf>
    <xf numFmtId="0" fontId="4"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165" fontId="0" fillId="7" borderId="2" xfId="0" applyNumberFormat="1" applyFill="1" applyBorder="1" applyAlignment="1">
      <alignment horizontal="center" vertical="center"/>
    </xf>
    <xf numFmtId="165" fontId="0" fillId="7" borderId="2" xfId="0" applyNumberFormat="1" applyFill="1" applyBorder="1" applyAlignment="1">
      <alignment horizontal="fill" vertical="center"/>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10" fontId="0" fillId="7" borderId="19" xfId="0" applyNumberFormat="1" applyFill="1" applyBorder="1" applyAlignment="1">
      <alignment horizontal="center" vertical="center"/>
    </xf>
    <xf numFmtId="9" fontId="0" fillId="7" borderId="4"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1"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19" xfId="0" applyFill="1" applyBorder="1" applyAlignment="1">
      <alignment horizontal="center" vertical="center"/>
    </xf>
    <xf numFmtId="0" fontId="0" fillId="18" borderId="0" xfId="0" applyFill="1" applyAlignment="1">
      <alignment horizontal="center"/>
    </xf>
    <xf numFmtId="0" fontId="0" fillId="13" borderId="8" xfId="0"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9" fontId="0" fillId="7" borderId="4" xfId="2" applyFont="1" applyFill="1" applyBorder="1" applyAlignment="1">
      <alignment horizontal="center" vertical="center"/>
    </xf>
    <xf numFmtId="0" fontId="0" fillId="4" borderId="18" xfId="0" applyFill="1" applyBorder="1" applyAlignment="1">
      <alignment vertical="center" wrapText="1"/>
    </xf>
    <xf numFmtId="9" fontId="0" fillId="7" borderId="21" xfId="0" applyNumberFormat="1" applyFill="1" applyBorder="1" applyAlignment="1">
      <alignment horizontal="center" vertical="center"/>
    </xf>
    <xf numFmtId="0" fontId="0" fillId="18" borderId="21" xfId="0"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wrapText="1"/>
      <protection locked="0"/>
    </xf>
    <xf numFmtId="0" fontId="6" fillId="0" borderId="0" xfId="0" applyFont="1" applyAlignment="1" applyProtection="1">
      <alignment horizontal="left" wrapText="1"/>
      <protection locked="0"/>
    </xf>
    <xf numFmtId="0" fontId="0" fillId="18" borderId="4" xfId="0" applyFill="1"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6" borderId="4" xfId="0" applyFill="1" applyBorder="1" applyAlignment="1">
      <alignment horizontal="center" vertical="center"/>
    </xf>
    <xf numFmtId="1" fontId="0" fillId="11" borderId="2" xfId="1" applyNumberFormat="1" applyFont="1" applyFill="1" applyBorder="1" applyAlignment="1">
      <alignment horizontal="center" vertical="center"/>
    </xf>
    <xf numFmtId="1" fontId="0" fillId="18" borderId="20" xfId="0" applyNumberFormat="1" applyFill="1" applyBorder="1" applyAlignment="1">
      <alignment horizontal="center" vertical="center"/>
    </xf>
    <xf numFmtId="165" fontId="0" fillId="7" borderId="2" xfId="0" applyNumberFormat="1" applyFill="1" applyBorder="1" applyAlignment="1">
      <alignment horizontal="center" vertical="center" wrapText="1"/>
    </xf>
    <xf numFmtId="0" fontId="0" fillId="0" borderId="0" xfId="0" applyAlignment="1">
      <alignment vertical="center"/>
    </xf>
    <xf numFmtId="0" fontId="0" fillId="8" borderId="2" xfId="0" applyFill="1" applyBorder="1" applyAlignment="1" applyProtection="1">
      <alignment horizontal="left" vertical="center" wrapText="1"/>
      <protection locked="0"/>
    </xf>
    <xf numFmtId="0" fontId="4" fillId="9" borderId="2" xfId="0" applyFont="1" applyFill="1" applyBorder="1" applyAlignment="1">
      <alignment horizontal="left" vertical="center"/>
    </xf>
    <xf numFmtId="0" fontId="4" fillId="0" borderId="0" xfId="0" applyFont="1" applyAlignment="1">
      <alignment horizontal="left"/>
    </xf>
    <xf numFmtId="0" fontId="0" fillId="0" borderId="0" xfId="0" applyAlignment="1" applyProtection="1">
      <alignment horizontal="left" vertical="center"/>
      <protection locked="0"/>
    </xf>
    <xf numFmtId="0" fontId="0" fillId="0" borderId="0" xfId="0" applyAlignment="1">
      <alignment wrapText="1"/>
    </xf>
    <xf numFmtId="0" fontId="0" fillId="8" borderId="0" xfId="0" applyFill="1"/>
    <xf numFmtId="0" fontId="7" fillId="0" borderId="0" xfId="0" applyFont="1" applyAlignment="1">
      <alignment vertical="center"/>
    </xf>
    <xf numFmtId="0" fontId="0" fillId="0" borderId="2"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0" fillId="2" borderId="2" xfId="0" applyFill="1" applyBorder="1" applyAlignment="1">
      <alignment horizontal="left" vertical="center"/>
    </xf>
    <xf numFmtId="0" fontId="4" fillId="10" borderId="2" xfId="0" applyFont="1" applyFill="1" applyBorder="1" applyAlignment="1">
      <alignment horizontal="left"/>
    </xf>
    <xf numFmtId="0" fontId="4" fillId="10" borderId="2" xfId="0" applyFont="1" applyFill="1" applyBorder="1" applyAlignment="1">
      <alignment horizontal="left" wrapText="1"/>
    </xf>
    <xf numFmtId="0" fontId="0" fillId="0" borderId="0" xfId="0" applyAlignment="1" applyProtection="1">
      <alignment horizontal="left"/>
      <protection locked="0"/>
    </xf>
    <xf numFmtId="9" fontId="0" fillId="7" borderId="2" xfId="0" applyNumberFormat="1" applyFill="1" applyBorder="1" applyAlignment="1">
      <alignment horizontal="left"/>
    </xf>
    <xf numFmtId="0" fontId="0" fillId="0" borderId="0" xfId="0" applyAlignment="1">
      <alignment horizontal="left" wrapText="1"/>
    </xf>
    <xf numFmtId="0" fontId="4" fillId="10" borderId="0" xfId="0" applyFont="1" applyFill="1" applyAlignment="1">
      <alignment horizontal="left"/>
    </xf>
    <xf numFmtId="0" fontId="0" fillId="8" borderId="0" xfId="0" applyFill="1" applyAlignment="1" applyProtection="1">
      <alignment horizontal="left" vertical="center" wrapText="1"/>
      <protection locked="0"/>
    </xf>
    <xf numFmtId="9" fontId="0" fillId="7" borderId="19" xfId="0" applyNumberFormat="1" applyFill="1" applyBorder="1" applyAlignment="1">
      <alignment horizontal="center" vertical="center"/>
    </xf>
    <xf numFmtId="0" fontId="0" fillId="11" borderId="19" xfId="0" applyFill="1" applyBorder="1" applyAlignment="1">
      <alignment horizontal="center" vertical="center"/>
    </xf>
    <xf numFmtId="9" fontId="7" fillId="0" borderId="0" xfId="0" applyNumberFormat="1" applyFont="1" applyAlignment="1">
      <alignment horizontal="center" vertical="center"/>
    </xf>
    <xf numFmtId="0" fontId="7" fillId="0" borderId="0" xfId="0" applyFont="1" applyAlignment="1">
      <alignment horizontal="center" vertical="center"/>
    </xf>
    <xf numFmtId="10" fontId="0" fillId="0" borderId="0" xfId="0" applyNumberFormat="1" applyAlignment="1">
      <alignment horizontal="center"/>
    </xf>
    <xf numFmtId="0" fontId="0" fillId="0" borderId="0" xfId="0" applyAlignment="1">
      <alignment horizontal="center" vertical="top" wrapText="1"/>
    </xf>
    <xf numFmtId="0" fontId="12" fillId="0" borderId="0" xfId="0" applyFont="1" applyAlignment="1">
      <alignment horizontal="center" vertical="top" wrapText="1"/>
    </xf>
    <xf numFmtId="0" fontId="0" fillId="2" borderId="0" xfId="0" applyFill="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2" borderId="0" xfId="0" applyFill="1" applyAlignment="1" applyProtection="1">
      <alignment horizontal="center" vertical="top"/>
      <protection locked="0"/>
    </xf>
    <xf numFmtId="0" fontId="0" fillId="0" borderId="0" xfId="0" applyAlignment="1">
      <alignment horizontal="center" vertical="top"/>
    </xf>
    <xf numFmtId="0" fontId="0" fillId="2" borderId="0" xfId="0" applyFill="1" applyAlignment="1">
      <alignment horizontal="center" vertical="top"/>
    </xf>
    <xf numFmtId="10" fontId="0" fillId="0" borderId="0" xfId="0" applyNumberFormat="1" applyAlignment="1" applyProtection="1">
      <alignment horizontal="center" vertical="top" wrapText="1"/>
      <protection locked="0"/>
    </xf>
    <xf numFmtId="10" fontId="0" fillId="0" borderId="0" xfId="0" applyNumberFormat="1" applyAlignment="1">
      <alignment horizontal="center" vertical="top"/>
    </xf>
    <xf numFmtId="0" fontId="0" fillId="0" borderId="0" xfId="0" applyAlignment="1" applyProtection="1">
      <alignment horizontal="center" vertical="top"/>
      <protection locked="0"/>
    </xf>
    <xf numFmtId="10" fontId="0" fillId="0" borderId="0" xfId="0" applyNumberFormat="1" applyAlignment="1" applyProtection="1">
      <alignment horizontal="center" vertical="top"/>
      <protection locked="0"/>
    </xf>
    <xf numFmtId="9" fontId="0" fillId="0" borderId="0" xfId="0" applyNumberFormat="1" applyAlignment="1">
      <alignment horizontal="center" vertical="top"/>
    </xf>
    <xf numFmtId="9" fontId="0" fillId="0" borderId="2" xfId="0" applyNumberFormat="1" applyBorder="1" applyAlignment="1" applyProtection="1">
      <alignment horizontal="center" vertical="center" wrapText="1"/>
      <protection locked="0"/>
    </xf>
    <xf numFmtId="9" fontId="0" fillId="5" borderId="2" xfId="0" applyNumberFormat="1" applyFill="1" applyBorder="1" applyAlignment="1" applyProtection="1">
      <alignment horizontal="center" vertical="center" wrapText="1"/>
      <protection locked="0"/>
    </xf>
    <xf numFmtId="10" fontId="0" fillId="5" borderId="2" xfId="0" applyNumberFormat="1" applyFill="1" applyBorder="1" applyAlignment="1" applyProtection="1">
      <alignment horizontal="center" vertical="center" wrapText="1"/>
      <protection locked="0"/>
    </xf>
    <xf numFmtId="10" fontId="0" fillId="0" borderId="2" xfId="0" applyNumberFormat="1" applyBorder="1" applyAlignment="1" applyProtection="1">
      <alignment horizontal="center" vertical="center" wrapText="1"/>
      <protection locked="0"/>
    </xf>
    <xf numFmtId="0" fontId="0" fillId="4" borderId="4" xfId="0" applyFill="1" applyBorder="1" applyAlignment="1">
      <alignment horizontal="center" vertical="top" wrapText="1"/>
    </xf>
    <xf numFmtId="0" fontId="0" fillId="8" borderId="2" xfId="0" applyFill="1" applyBorder="1" applyAlignment="1" applyProtection="1">
      <alignment horizontal="center" vertical="top" wrapText="1"/>
      <protection locked="0"/>
    </xf>
    <xf numFmtId="0" fontId="0" fillId="15" borderId="2" xfId="0" applyFill="1" applyBorder="1" applyAlignment="1" applyProtection="1">
      <alignment horizontal="center" vertical="top" wrapText="1"/>
      <protection locked="0"/>
    </xf>
    <xf numFmtId="0" fontId="0" fillId="15" borderId="4" xfId="0" applyFill="1" applyBorder="1" applyAlignment="1" applyProtection="1">
      <alignment horizontal="center" vertical="top" wrapText="1"/>
      <protection locked="0"/>
    </xf>
    <xf numFmtId="0" fontId="0" fillId="0" borderId="0" xfId="0" applyAlignment="1" applyProtection="1">
      <alignment horizontal="left" vertical="top" wrapText="1"/>
      <protection locked="0"/>
    </xf>
    <xf numFmtId="0" fontId="0" fillId="5" borderId="2" xfId="0" applyFill="1" applyBorder="1" applyAlignment="1" applyProtection="1">
      <alignment horizontal="center" vertical="top" wrapText="1"/>
      <protection locked="0"/>
    </xf>
    <xf numFmtId="0" fontId="0" fillId="8" borderId="2" xfId="0" applyFill="1" applyBorder="1" applyAlignment="1" applyProtection="1">
      <alignment vertical="top" wrapText="1"/>
      <protection locked="0"/>
    </xf>
    <xf numFmtId="165" fontId="0" fillId="7" borderId="2" xfId="0" applyNumberFormat="1" applyFill="1" applyBorder="1" applyAlignment="1">
      <alignment horizontal="center" vertical="top" wrapText="1"/>
    </xf>
    <xf numFmtId="0" fontId="0" fillId="0" borderId="4"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10" fontId="0" fillId="8" borderId="2" xfId="0" applyNumberFormat="1" applyFill="1" applyBorder="1" applyAlignment="1" applyProtection="1">
      <alignment horizontal="center" vertical="top" wrapText="1"/>
      <protection locked="0"/>
    </xf>
    <xf numFmtId="10" fontId="0" fillId="15" borderId="2" xfId="0" applyNumberFormat="1" applyFill="1" applyBorder="1" applyAlignment="1" applyProtection="1">
      <alignment horizontal="center" vertical="top" wrapText="1"/>
      <protection locked="0"/>
    </xf>
    <xf numFmtId="9" fontId="0" fillId="15" borderId="2" xfId="0" applyNumberFormat="1" applyFill="1" applyBorder="1" applyAlignment="1" applyProtection="1">
      <alignment horizontal="center" vertical="top" wrapText="1"/>
      <protection locked="0"/>
    </xf>
    <xf numFmtId="0" fontId="0" fillId="15" borderId="0" xfId="0" applyFill="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0" xfId="0" applyFont="1" applyAlignment="1" applyProtection="1">
      <alignment horizontal="left" vertical="center" wrapText="1"/>
      <protection locked="0"/>
    </xf>
    <xf numFmtId="0" fontId="0" fillId="8" borderId="2"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9"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0" fillId="0" borderId="2" xfId="0" applyBorder="1" applyAlignment="1" applyProtection="1">
      <alignment horizontal="left" vertical="top" wrapText="1"/>
      <protection locked="0"/>
    </xf>
    <xf numFmtId="0" fontId="15" fillId="0" borderId="0" xfId="0" applyFont="1" applyAlignment="1">
      <alignment wrapText="1"/>
    </xf>
    <xf numFmtId="0" fontId="0" fillId="4" borderId="0" xfId="0" applyFill="1" applyAlignment="1">
      <alignment horizontal="center" vertical="center"/>
    </xf>
    <xf numFmtId="0" fontId="8" fillId="20" borderId="22" xfId="0" applyFont="1" applyFill="1" applyBorder="1" applyAlignment="1">
      <alignment horizontal="center" vertical="center" wrapText="1"/>
    </xf>
    <xf numFmtId="0" fontId="0" fillId="8" borderId="2"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2" fontId="8" fillId="19" borderId="2" xfId="0" applyNumberFormat="1" applyFont="1" applyFill="1" applyBorder="1" applyAlignment="1">
      <alignment horizontal="center" vertical="center"/>
    </xf>
    <xf numFmtId="1" fontId="0" fillId="0" borderId="8" xfId="0" applyNumberFormat="1" applyBorder="1" applyAlignment="1">
      <alignment horizontal="center"/>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pplyProtection="1">
      <alignment horizontal="center" vertical="top" wrapText="1"/>
      <protection locked="0"/>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18" xfId="0" applyBorder="1" applyAlignment="1">
      <alignment horizontal="left"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3">
    <dxf>
      <font>
        <b/>
        <i/>
      </font>
      <fill>
        <patternFill>
          <bgColor theme="5"/>
        </patternFill>
      </fill>
    </dxf>
    <dxf>
      <font>
        <b/>
        <i/>
      </font>
      <fill>
        <patternFill>
          <bgColor theme="5"/>
        </patternFill>
      </fill>
    </dxf>
    <dxf>
      <fill>
        <patternFill>
          <bgColor rgb="FFFF0000"/>
        </patternFill>
      </fill>
    </dxf>
  </dxfs>
  <tableStyles count="0" defaultTableStyle="TableStyleMedium2" defaultPivotStyle="PivotStyleLight16"/>
  <colors>
    <mruColors>
      <color rgb="FFFF99CC"/>
      <color rgb="FFFFCC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zoomScale="70" zoomScaleNormal="70" workbookViewId="0">
      <selection activeCell="D19" sqref="D19"/>
    </sheetView>
  </sheetViews>
  <sheetFormatPr defaultColWidth="8.625" defaultRowHeight="15.6"/>
  <cols>
    <col min="1" max="1" width="12.625" bestFit="1" customWidth="1"/>
    <col min="2" max="15" width="16.625" customWidth="1"/>
  </cols>
  <sheetData>
    <row r="2" spans="1:15" ht="21">
      <c r="B2" s="53" t="s">
        <v>0</v>
      </c>
      <c r="C2" s="53"/>
    </row>
    <row r="7" spans="1:15">
      <c r="A7" s="4"/>
      <c r="B7" s="1"/>
      <c r="C7" s="1"/>
    </row>
    <row r="8" spans="1:15" ht="45.6" customHeight="1">
      <c r="A8" s="1"/>
      <c r="B8" s="1"/>
      <c r="C8" s="1"/>
      <c r="D8" s="85" t="s">
        <v>1</v>
      </c>
      <c r="E8" s="85" t="s">
        <v>2</v>
      </c>
      <c r="F8" s="85" t="s">
        <v>3</v>
      </c>
      <c r="G8" s="85" t="s">
        <v>4</v>
      </c>
      <c r="H8" s="85" t="s">
        <v>5</v>
      </c>
      <c r="I8" s="85" t="s">
        <v>6</v>
      </c>
      <c r="J8" s="85" t="s">
        <v>7</v>
      </c>
      <c r="K8" s="85" t="s">
        <v>8</v>
      </c>
      <c r="L8" s="85" t="s">
        <v>9</v>
      </c>
      <c r="M8" s="85" t="s">
        <v>10</v>
      </c>
      <c r="N8" s="85" t="s">
        <v>11</v>
      </c>
      <c r="O8" s="85" t="s">
        <v>12</v>
      </c>
    </row>
    <row r="9" spans="1:15">
      <c r="A9" s="1"/>
      <c r="B9" s="191" t="s">
        <v>13</v>
      </c>
      <c r="C9" s="191"/>
      <c r="D9" s="56">
        <f>'Temas nas políticas gerais'!D58</f>
        <v>1.6100000000000005</v>
      </c>
      <c r="E9" s="35">
        <f>'Temas nas políticas setoriais'!D58</f>
        <v>5.0100000000000007</v>
      </c>
      <c r="F9" s="35">
        <f>'Bases de dados'!J92</f>
        <v>9.98</v>
      </c>
      <c r="G9" s="35">
        <f>'Monitoramento de riscos'!E15</f>
        <v>6.4</v>
      </c>
      <c r="H9" s="35">
        <f>'Relevância processo decisório'!E5</f>
        <v>1</v>
      </c>
      <c r="I9" s="190">
        <f>'Ações de mitigação de riscos'!H16</f>
        <v>2.1</v>
      </c>
      <c r="J9" s="35">
        <f>'Prod fin imp positivo'!E70</f>
        <v>2.0850000000000004</v>
      </c>
      <c r="K9" s="35">
        <f>'Portfólio (setor)'!F9</f>
        <v>7</v>
      </c>
      <c r="L9" s="35">
        <f>'Portfólio (localização)'!F9</f>
        <v>0</v>
      </c>
      <c r="M9" s="35">
        <f>'Portfólio (empresa)'!H19</f>
        <v>0.70000000000000007</v>
      </c>
      <c r="N9" s="35">
        <f>Governança!G22</f>
        <v>4.1099999999999994</v>
      </c>
      <c r="O9" s="35">
        <f>' Controvérsias socioambientais'!G19</f>
        <v>-0.4</v>
      </c>
    </row>
    <row r="10" spans="1:15">
      <c r="A10" s="1"/>
      <c r="B10" s="191" t="s">
        <v>14</v>
      </c>
      <c r="C10" s="191"/>
      <c r="D10" s="57">
        <v>3</v>
      </c>
      <c r="E10" s="55">
        <v>7</v>
      </c>
      <c r="F10" s="55">
        <v>20</v>
      </c>
      <c r="G10" s="55">
        <v>10</v>
      </c>
      <c r="H10" s="55">
        <v>5</v>
      </c>
      <c r="I10" s="55">
        <v>10</v>
      </c>
      <c r="J10" s="55">
        <v>10</v>
      </c>
      <c r="K10" s="55">
        <v>10</v>
      </c>
      <c r="L10" s="55">
        <v>10</v>
      </c>
      <c r="M10" s="55">
        <v>5</v>
      </c>
      <c r="N10" s="55">
        <v>10</v>
      </c>
      <c r="O10" s="55">
        <v>0</v>
      </c>
    </row>
    <row r="11" spans="1:15">
      <c r="A11" s="1"/>
      <c r="B11" s="1"/>
    </row>
    <row r="12" spans="1:15">
      <c r="A12" s="1"/>
      <c r="B12" s="1"/>
      <c r="C12" s="1"/>
    </row>
    <row r="13" spans="1:15">
      <c r="A13" s="1"/>
      <c r="B13" s="192" t="s">
        <v>15</v>
      </c>
      <c r="C13" s="193"/>
      <c r="D13" s="196">
        <f>SUM(D9:O9)</f>
        <v>39.595000000000006</v>
      </c>
    </row>
    <row r="14" spans="1:15">
      <c r="A14" s="1"/>
      <c r="B14" s="194"/>
      <c r="C14" s="195"/>
      <c r="D14" s="197"/>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62.1">
      <c r="A70" s="10" t="s">
        <v>16</v>
      </c>
      <c r="B70" s="10" t="s">
        <v>17</v>
      </c>
      <c r="C70" s="10"/>
    </row>
  </sheetData>
  <sheetProtection algorithmName="SHA-512" hashValue="qFrCSyvsnh+yirwfZAH8FAH8nXmGkJ3p0JkvPKpXFP08rItoaoiTL7/y0EcUpvRsSPoJwHei8wbFtcdtjZCKYA==" saltValue="Viy3bAJAM3jIkLZeBUnM/w==" spinCount="100000" sheet="1" objects="1" scenarios="1"/>
  <mergeCells count="4">
    <mergeCell ref="B9:C9"/>
    <mergeCell ref="B10:C10"/>
    <mergeCell ref="B13:C14"/>
    <mergeCell ref="D13:D14"/>
  </mergeCells>
  <conditionalFormatting sqref="A1">
    <cfRule type="expression" dxfId="2" priority="1">
      <formula>"ZELLE(""Schutz"";A1)=1"</formula>
    </cfRule>
  </conditionalFormatting>
  <conditionalFormatting sqref="A1:P1">
    <cfRule type="expression" dxfId="1" priority="3">
      <formula>"ZELLE(""Schutz"",A1)=1"</formula>
    </cfRule>
  </conditionalFormatting>
  <conditionalFormatting sqref="A3:P3">
    <cfRule type="expression" dxfId="0" priority="2">
      <formula>"ZELLE(""Schutz"",A1)=1"</formula>
    </cfRule>
  </conditionalFormatting>
  <conditionalFormatting sqref="D9">
    <cfRule type="colorScale" priority="15">
      <colorScale>
        <cfvo type="num" val="0"/>
        <cfvo type="num" val="3"/>
        <color rgb="FFFFCCCC"/>
        <color theme="9" tint="0.79998168889431442"/>
      </colorScale>
    </cfRule>
  </conditionalFormatting>
  <conditionalFormatting sqref="D13:D14">
    <cfRule type="colorScale" priority="7">
      <colorScale>
        <cfvo type="num" val="0"/>
        <cfvo type="num" val="100"/>
        <color rgb="FFFFCCCC"/>
        <color theme="9" tint="0.79998168889431442"/>
      </colorScale>
    </cfRule>
  </conditionalFormatting>
  <conditionalFormatting sqref="E9">
    <cfRule type="colorScale" priority="16">
      <colorScale>
        <cfvo type="num" val="0"/>
        <cfvo type="num" val="7"/>
        <color rgb="FFFFCCCC"/>
        <color theme="9" tint="0.79998168889431442"/>
      </colorScale>
    </cfRule>
  </conditionalFormatting>
  <conditionalFormatting sqref="F9">
    <cfRule type="colorScale" priority="14">
      <colorScale>
        <cfvo type="num" val="0"/>
        <cfvo type="num" val="20"/>
        <color rgb="FFFFCCCC"/>
        <color theme="9" tint="0.79998168889431442"/>
      </colorScale>
    </cfRule>
  </conditionalFormatting>
  <conditionalFormatting sqref="G9:L9">
    <cfRule type="colorScale" priority="12">
      <colorScale>
        <cfvo type="num" val="0"/>
        <cfvo type="num" val="10"/>
        <color rgb="FFFFCCCC"/>
        <color theme="9" tint="0.79998168889431442"/>
      </colorScale>
    </cfRule>
  </conditionalFormatting>
  <conditionalFormatting sqref="M9">
    <cfRule type="colorScale" priority="9">
      <colorScale>
        <cfvo type="num" val="0"/>
        <cfvo type="num" val="5"/>
        <color rgb="FFFFCCCC"/>
        <color theme="9" tint="0.79998168889431442"/>
      </colorScale>
    </cfRule>
  </conditionalFormatting>
  <conditionalFormatting sqref="N9">
    <cfRule type="colorScale" priority="11">
      <colorScale>
        <cfvo type="num" val="0"/>
        <cfvo type="num" val="10"/>
        <color rgb="FFFFCCCC"/>
        <color theme="9" tint="0.79998168889431442"/>
      </colorScale>
    </cfRule>
  </conditionalFormatting>
  <conditionalFormatting sqref="O9">
    <cfRule type="colorScale" priority="8">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J23"/>
  <sheetViews>
    <sheetView zoomScale="70" zoomScaleNormal="70" workbookViewId="0">
      <pane xSplit="1" ySplit="2" topLeftCell="B7" activePane="bottomRight" state="frozen"/>
      <selection pane="bottomRight" activeCell="B7" sqref="B7"/>
      <selection pane="bottomLeft" activeCell="A3" sqref="A3"/>
      <selection pane="topRight" activeCell="B1" sqref="B1"/>
    </sheetView>
  </sheetViews>
  <sheetFormatPr defaultColWidth="10.625" defaultRowHeight="15.6"/>
  <cols>
    <col min="1" max="1" width="45.125" style="101" customWidth="1"/>
    <col min="2" max="5" width="32.625" style="101" customWidth="1"/>
    <col min="6" max="6" width="15" style="101" customWidth="1"/>
    <col min="7" max="7" width="20.875" style="101" customWidth="1"/>
    <col min="8" max="8" width="10.625" style="1"/>
    <col min="9" max="9" width="15.625" style="1" customWidth="1"/>
    <col min="10" max="16384" width="10.625" style="1"/>
  </cols>
  <sheetData>
    <row r="1" spans="1:10" ht="16.350000000000001" customHeight="1">
      <c r="A1" s="63"/>
      <c r="B1" s="205" t="s">
        <v>306</v>
      </c>
      <c r="C1" s="205"/>
      <c r="D1" s="205"/>
      <c r="E1" s="205"/>
      <c r="F1" s="40" t="s">
        <v>77</v>
      </c>
      <c r="G1" s="30"/>
    </row>
    <row r="2" spans="1:10" ht="30.95">
      <c r="A2" s="33" t="s">
        <v>307</v>
      </c>
      <c r="B2" s="23" t="s">
        <v>308</v>
      </c>
      <c r="C2" s="23" t="s">
        <v>309</v>
      </c>
      <c r="D2" s="23" t="s">
        <v>310</v>
      </c>
      <c r="E2" s="23" t="s">
        <v>311</v>
      </c>
      <c r="F2" s="40"/>
      <c r="G2" s="1"/>
    </row>
    <row r="3" spans="1:10">
      <c r="A3" s="20" t="s">
        <v>312</v>
      </c>
      <c r="B3" s="96"/>
      <c r="C3" s="96"/>
      <c r="D3" s="96">
        <v>4</v>
      </c>
      <c r="E3" s="96"/>
      <c r="F3" s="39">
        <f>SUM(B3:E3)</f>
        <v>4</v>
      </c>
      <c r="G3" s="1"/>
    </row>
    <row r="4" spans="1:10">
      <c r="A4" s="20"/>
      <c r="B4" s="96"/>
      <c r="C4" s="96"/>
      <c r="D4" s="154"/>
      <c r="E4" s="96"/>
      <c r="F4" s="39"/>
      <c r="G4" s="1"/>
    </row>
    <row r="5" spans="1:10">
      <c r="A5" s="20" t="s">
        <v>313</v>
      </c>
      <c r="B5" s="86">
        <v>3</v>
      </c>
      <c r="C5" s="86"/>
      <c r="D5" s="86"/>
      <c r="E5" s="86"/>
      <c r="F5" s="39">
        <f t="shared" ref="F5:F7" si="0">SUM(B5:E5)</f>
        <v>3</v>
      </c>
      <c r="G5" s="1"/>
    </row>
    <row r="6" spans="1:10">
      <c r="A6" s="20"/>
      <c r="B6" s="155" t="s">
        <v>314</v>
      </c>
      <c r="C6" s="155"/>
      <c r="D6" s="156"/>
      <c r="E6" s="86"/>
      <c r="F6" s="39"/>
      <c r="G6" s="1"/>
    </row>
    <row r="7" spans="1:10" ht="30.95">
      <c r="A7" s="59" t="s">
        <v>315</v>
      </c>
      <c r="B7" s="96"/>
      <c r="C7" s="96"/>
      <c r="D7" s="96"/>
      <c r="E7" s="96"/>
      <c r="F7" s="39">
        <f t="shared" si="0"/>
        <v>0</v>
      </c>
      <c r="G7" s="1"/>
    </row>
    <row r="8" spans="1:10" ht="14.85" customHeight="1">
      <c r="A8" s="20"/>
      <c r="B8" s="157"/>
      <c r="C8" s="96"/>
      <c r="D8" s="154"/>
      <c r="E8" s="96"/>
      <c r="F8" s="39"/>
      <c r="G8" s="1"/>
    </row>
    <row r="9" spans="1:10">
      <c r="A9" s="33" t="s">
        <v>77</v>
      </c>
      <c r="B9" s="44">
        <f>B3+B5+B7</f>
        <v>3</v>
      </c>
      <c r="C9" s="44">
        <f t="shared" ref="C9:E9" si="1">C3+C5+C7</f>
        <v>0</v>
      </c>
      <c r="D9" s="44">
        <f t="shared" si="1"/>
        <v>4</v>
      </c>
      <c r="E9" s="44">
        <f t="shared" si="1"/>
        <v>0</v>
      </c>
      <c r="F9" s="82">
        <f>MIN(SUM(F3:F7),10)</f>
        <v>7</v>
      </c>
      <c r="G9" s="14" t="s">
        <v>207</v>
      </c>
    </row>
    <row r="10" spans="1:10">
      <c r="A10" s="106"/>
      <c r="B10" s="106"/>
      <c r="C10" s="105"/>
      <c r="D10" s="105"/>
      <c r="E10" s="105"/>
      <c r="F10" s="105"/>
    </row>
    <row r="11" spans="1:10" ht="232.5">
      <c r="A11" s="105" t="s">
        <v>316</v>
      </c>
      <c r="B11" s="145" t="s">
        <v>317</v>
      </c>
      <c r="C11" s="105"/>
      <c r="D11" s="105"/>
      <c r="E11" s="105"/>
      <c r="F11" s="105"/>
    </row>
    <row r="12" spans="1:10" ht="72.599999999999994">
      <c r="A12" s="105"/>
      <c r="B12" s="180" t="s">
        <v>318</v>
      </c>
      <c r="C12" s="105"/>
      <c r="D12" s="105"/>
      <c r="E12" s="144" t="s">
        <v>319</v>
      </c>
      <c r="F12" s="145"/>
      <c r="G12" s="146" t="s">
        <v>320</v>
      </c>
      <c r="H12" s="147"/>
      <c r="I12" s="148" t="s">
        <v>321</v>
      </c>
    </row>
    <row r="13" spans="1:10">
      <c r="A13" s="105"/>
      <c r="B13" s="105"/>
      <c r="C13" s="105"/>
      <c r="D13" s="105"/>
      <c r="E13" s="142" t="s">
        <v>322</v>
      </c>
      <c r="F13" s="149">
        <v>4.7E-2</v>
      </c>
      <c r="G13" s="145" t="s">
        <v>323</v>
      </c>
      <c r="H13" s="150">
        <v>4.2000000000000003E-2</v>
      </c>
      <c r="I13" s="142" t="s">
        <v>324</v>
      </c>
      <c r="J13" s="141">
        <v>1.6E-2</v>
      </c>
    </row>
    <row r="14" spans="1:10">
      <c r="A14" s="105"/>
      <c r="B14" s="105"/>
      <c r="C14" s="105"/>
      <c r="D14" s="105"/>
      <c r="E14" s="142" t="s">
        <v>325</v>
      </c>
      <c r="F14" s="149">
        <v>6.6000000000000003E-2</v>
      </c>
      <c r="G14" s="151" t="s">
        <v>326</v>
      </c>
      <c r="H14" s="150">
        <v>4.5999999999999999E-2</v>
      </c>
      <c r="I14" s="142" t="s">
        <v>327</v>
      </c>
      <c r="J14" s="141">
        <v>0.14399999999999999</v>
      </c>
    </row>
    <row r="15" spans="1:10" ht="30.95">
      <c r="A15" s="105"/>
      <c r="B15" s="105"/>
      <c r="C15" s="105"/>
      <c r="D15" s="105"/>
      <c r="E15" s="142" t="s">
        <v>328</v>
      </c>
      <c r="F15" s="149">
        <v>4.5999999999999999E-2</v>
      </c>
      <c r="G15" s="151" t="s">
        <v>329</v>
      </c>
      <c r="H15" s="153">
        <v>0.02</v>
      </c>
      <c r="I15" s="143" t="s">
        <v>330</v>
      </c>
      <c r="J15" s="141">
        <v>0.16300000000000001</v>
      </c>
    </row>
    <row r="16" spans="1:10">
      <c r="E16" s="142" t="s">
        <v>331</v>
      </c>
      <c r="F16" s="152">
        <v>4.2000000000000003E-2</v>
      </c>
      <c r="G16" s="151"/>
      <c r="H16" s="150"/>
      <c r="I16" s="142" t="s">
        <v>332</v>
      </c>
      <c r="J16" s="141">
        <v>4.4999999999999998E-2</v>
      </c>
    </row>
    <row r="17" spans="1:10">
      <c r="E17" s="142" t="s">
        <v>333</v>
      </c>
      <c r="F17" s="152">
        <v>1.0999999999999999E-2</v>
      </c>
      <c r="G17" s="151"/>
      <c r="H17" s="147"/>
      <c r="I17" s="142" t="s">
        <v>334</v>
      </c>
      <c r="J17" s="141">
        <v>6.2E-2</v>
      </c>
    </row>
    <row r="18" spans="1:10">
      <c r="E18" s="151" t="s">
        <v>335</v>
      </c>
      <c r="F18" s="152">
        <v>2E-3</v>
      </c>
      <c r="G18" s="151"/>
      <c r="H18" s="147"/>
      <c r="I18" s="142" t="s">
        <v>336</v>
      </c>
      <c r="J18" s="141">
        <v>1.7000000000000001E-2</v>
      </c>
    </row>
    <row r="19" spans="1:10">
      <c r="E19" s="151"/>
      <c r="F19" s="152"/>
      <c r="G19" s="151"/>
      <c r="H19" s="147"/>
      <c r="I19" s="142" t="s">
        <v>337</v>
      </c>
      <c r="J19" s="141">
        <v>3.5999999999999997E-2</v>
      </c>
    </row>
    <row r="20" spans="1:10">
      <c r="E20" s="151"/>
      <c r="F20" s="151"/>
      <c r="G20" s="151"/>
      <c r="H20" s="147"/>
      <c r="I20" s="142" t="s">
        <v>338</v>
      </c>
      <c r="J20" s="141">
        <v>1.2E-2</v>
      </c>
    </row>
    <row r="21" spans="1:10" ht="279">
      <c r="A21" s="105"/>
      <c r="B21" s="105" t="s">
        <v>339</v>
      </c>
      <c r="C21" s="145" t="s">
        <v>340</v>
      </c>
      <c r="D21" s="145" t="s">
        <v>341</v>
      </c>
      <c r="E21" s="145" t="s">
        <v>342</v>
      </c>
      <c r="J21" s="150"/>
    </row>
    <row r="23" spans="1:10" ht="155.1">
      <c r="B23" s="145" t="s">
        <v>343</v>
      </c>
    </row>
  </sheetData>
  <sheetProtection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6"/>
  <sheetViews>
    <sheetView zoomScale="70" zoomScaleNormal="70" workbookViewId="0">
      <pane xSplit="1" ySplit="2" topLeftCell="E3" activePane="bottomRight" state="frozen"/>
      <selection pane="bottomRight" activeCell="E15" sqref="E15"/>
      <selection pane="bottomLeft" activeCell="A3" sqref="A3"/>
      <selection pane="topRight" activeCell="B1" sqref="B1"/>
    </sheetView>
  </sheetViews>
  <sheetFormatPr defaultColWidth="10.625" defaultRowHeight="15.6"/>
  <cols>
    <col min="1" max="1" width="38.625" style="101" customWidth="1"/>
    <col min="2" max="4" width="32.625" style="101" customWidth="1"/>
    <col min="5" max="5" width="15" style="101" customWidth="1"/>
    <col min="6" max="6" width="12.5" style="101" customWidth="1"/>
    <col min="7" max="7" width="15" style="101" customWidth="1"/>
    <col min="8" max="16384" width="10.625" style="1"/>
  </cols>
  <sheetData>
    <row r="1" spans="1:7">
      <c r="A1" s="2"/>
      <c r="B1" s="206" t="s">
        <v>306</v>
      </c>
      <c r="C1" s="206"/>
      <c r="D1" s="206"/>
      <c r="E1" s="2"/>
      <c r="F1" s="2"/>
      <c r="G1" s="1"/>
    </row>
    <row r="2" spans="1:7" ht="89.1" customHeight="1">
      <c r="A2" s="29" t="s">
        <v>344</v>
      </c>
      <c r="B2" s="42" t="s">
        <v>345</v>
      </c>
      <c r="C2" s="42" t="s">
        <v>346</v>
      </c>
      <c r="D2" s="42" t="s">
        <v>347</v>
      </c>
      <c r="E2" s="19" t="s">
        <v>23</v>
      </c>
      <c r="F2" s="19" t="s">
        <v>77</v>
      </c>
      <c r="G2" s="30"/>
    </row>
    <row r="3" spans="1:7" ht="16.350000000000001" customHeight="1">
      <c r="A3" s="12" t="s">
        <v>348</v>
      </c>
      <c r="B3" s="94"/>
      <c r="C3" s="94"/>
      <c r="D3" s="94"/>
      <c r="E3" s="70">
        <v>0.45</v>
      </c>
      <c r="F3" s="47">
        <f>SUM(B3:D3)*E3</f>
        <v>0</v>
      </c>
      <c r="G3" s="1"/>
    </row>
    <row r="4" spans="1:7" ht="16.350000000000001" customHeight="1">
      <c r="A4" s="12"/>
      <c r="B4" s="94"/>
      <c r="C4" s="94"/>
      <c r="D4" s="94"/>
      <c r="E4" s="37"/>
      <c r="F4" s="47"/>
      <c r="G4" s="1"/>
    </row>
    <row r="5" spans="1:7" ht="16.350000000000001" customHeight="1">
      <c r="A5" s="12" t="s">
        <v>349</v>
      </c>
      <c r="B5" s="97"/>
      <c r="C5" s="97"/>
      <c r="D5" s="97"/>
      <c r="E5" s="70">
        <v>0.3</v>
      </c>
      <c r="F5" s="47">
        <f t="shared" ref="F5:F7" si="0">SUM(B5:D5)*E5</f>
        <v>0</v>
      </c>
      <c r="G5" s="1"/>
    </row>
    <row r="6" spans="1:7" ht="16.350000000000001" customHeight="1">
      <c r="A6" s="12"/>
      <c r="B6" s="97"/>
      <c r="C6" s="97"/>
      <c r="D6" s="97"/>
      <c r="E6" s="37"/>
      <c r="F6" s="47"/>
      <c r="G6" s="1"/>
    </row>
    <row r="7" spans="1:7" ht="16.350000000000001" customHeight="1">
      <c r="A7" s="13" t="s">
        <v>350</v>
      </c>
      <c r="B7" s="94"/>
      <c r="C7" s="94"/>
      <c r="D7" s="94"/>
      <c r="E7" s="70">
        <v>0.25</v>
      </c>
      <c r="F7" s="47">
        <f t="shared" si="0"/>
        <v>0</v>
      </c>
      <c r="G7" s="1"/>
    </row>
    <row r="8" spans="1:7" ht="16.350000000000001" customHeight="1">
      <c r="A8" s="12"/>
      <c r="B8" s="94"/>
      <c r="C8" s="94"/>
      <c r="D8" s="94"/>
      <c r="E8" s="37"/>
      <c r="F8" s="47"/>
      <c r="G8" s="1"/>
    </row>
    <row r="9" spans="1:7" ht="16.350000000000001" customHeight="1">
      <c r="A9" s="29" t="s">
        <v>206</v>
      </c>
      <c r="B9" s="36">
        <f>B3+B5+B7</f>
        <v>0</v>
      </c>
      <c r="C9" s="36">
        <f t="shared" ref="C9:D9" si="1">C3+C5+C7</f>
        <v>0</v>
      </c>
      <c r="D9" s="36">
        <f t="shared" si="1"/>
        <v>0</v>
      </c>
      <c r="E9" s="87">
        <f>SUM(E3:E8)</f>
        <v>1</v>
      </c>
      <c r="F9" s="81">
        <f>MIN(SUM(F3:F7),10)</f>
        <v>0</v>
      </c>
      <c r="G9" s="14" t="s">
        <v>207</v>
      </c>
    </row>
    <row r="10" spans="1:7">
      <c r="A10" s="108"/>
      <c r="B10" s="108"/>
      <c r="C10" s="105"/>
      <c r="D10" s="105"/>
      <c r="E10" s="105"/>
      <c r="F10" s="105"/>
    </row>
    <row r="11" spans="1:7">
      <c r="A11" s="105"/>
      <c r="B11" s="180"/>
      <c r="C11" s="105"/>
      <c r="D11" s="105" t="s">
        <v>351</v>
      </c>
      <c r="E11" s="105"/>
      <c r="F11" s="105"/>
    </row>
    <row r="12" spans="1:7">
      <c r="A12" s="105"/>
      <c r="B12" s="105"/>
      <c r="C12" s="105"/>
      <c r="D12" s="105"/>
      <c r="E12" s="105"/>
      <c r="F12" s="105"/>
    </row>
    <row r="13" spans="1:7" ht="62.1">
      <c r="A13" s="105"/>
      <c r="B13" s="105"/>
      <c r="C13" s="105"/>
      <c r="D13" s="145" t="s">
        <v>342</v>
      </c>
      <c r="E13" s="98"/>
      <c r="F13" s="98"/>
    </row>
    <row r="14" spans="1:7">
      <c r="A14" s="105"/>
      <c r="B14" s="105"/>
      <c r="C14" s="105"/>
      <c r="D14" s="105"/>
      <c r="E14" s="105"/>
      <c r="F14" s="105"/>
    </row>
    <row r="15" spans="1:7" ht="62.1">
      <c r="A15" s="105"/>
      <c r="B15" s="105"/>
      <c r="C15" s="105"/>
      <c r="D15" s="105" t="s">
        <v>352</v>
      </c>
      <c r="E15" s="105"/>
      <c r="F15" s="105"/>
    </row>
    <row r="16" spans="1:7">
      <c r="A16" s="105"/>
      <c r="B16" s="105"/>
      <c r="C16" s="105"/>
      <c r="D16" s="105"/>
      <c r="E16" s="105"/>
      <c r="F16" s="105"/>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C3" activePane="bottomRight" state="frozen"/>
      <selection pane="bottomRight" activeCell="H18" sqref="H3:H18"/>
      <selection pane="bottomLeft" activeCell="A3" sqref="A3"/>
      <selection pane="topRight" activeCell="B1" sqref="B1"/>
    </sheetView>
  </sheetViews>
  <sheetFormatPr defaultColWidth="10.625" defaultRowHeight="15.6"/>
  <cols>
    <col min="1" max="5" width="32.625" style="101" customWidth="1"/>
    <col min="6" max="6" width="29.5" style="101" customWidth="1"/>
    <col min="7" max="7" width="15" style="101" customWidth="1"/>
    <col min="8" max="8" width="17" style="101" customWidth="1"/>
    <col min="9" max="9" width="16.5" style="101" customWidth="1"/>
    <col min="10" max="16384" width="10.625" style="1"/>
  </cols>
  <sheetData>
    <row r="1" spans="1:9">
      <c r="A1" s="29"/>
      <c r="B1" s="209" t="s">
        <v>353</v>
      </c>
      <c r="C1" s="210"/>
      <c r="D1" s="210"/>
      <c r="E1" s="211"/>
      <c r="F1" s="29"/>
      <c r="G1" s="29"/>
      <c r="H1" s="29"/>
      <c r="I1" s="1"/>
    </row>
    <row r="2" spans="1:9" ht="92.85" customHeight="1">
      <c r="A2" s="29" t="s">
        <v>354</v>
      </c>
      <c r="B2" s="42" t="s">
        <v>308</v>
      </c>
      <c r="C2" s="42" t="s">
        <v>309</v>
      </c>
      <c r="D2" s="42" t="s">
        <v>355</v>
      </c>
      <c r="E2" s="42" t="s">
        <v>311</v>
      </c>
      <c r="F2" s="29" t="s">
        <v>206</v>
      </c>
      <c r="G2" s="29" t="s">
        <v>23</v>
      </c>
      <c r="H2" s="29" t="s">
        <v>24</v>
      </c>
      <c r="I2" s="30"/>
    </row>
    <row r="3" spans="1:9" ht="32.1" customHeight="1">
      <c r="A3" s="32" t="s">
        <v>348</v>
      </c>
      <c r="B3" s="94"/>
      <c r="C3" s="94"/>
      <c r="D3" s="94">
        <v>2</v>
      </c>
      <c r="E3" s="94"/>
      <c r="F3" s="47">
        <f>SUM(B3:E3)</f>
        <v>2</v>
      </c>
      <c r="G3" s="75">
        <v>0.2</v>
      </c>
      <c r="H3" s="47">
        <f>SUM(B3:E3)*G3</f>
        <v>0.4</v>
      </c>
      <c r="I3" s="1"/>
    </row>
    <row r="4" spans="1:9" ht="32.1" customHeight="1">
      <c r="A4" s="32"/>
      <c r="B4" s="94"/>
      <c r="C4" s="94"/>
      <c r="D4" s="94" t="s">
        <v>356</v>
      </c>
      <c r="E4" s="94"/>
      <c r="F4" s="47"/>
      <c r="G4" s="36"/>
      <c r="H4" s="47"/>
      <c r="I4" s="1"/>
    </row>
    <row r="5" spans="1:9" ht="32.1" customHeight="1">
      <c r="A5" s="32" t="s">
        <v>349</v>
      </c>
      <c r="B5" s="95">
        <v>2</v>
      </c>
      <c r="C5" s="95"/>
      <c r="D5" s="95"/>
      <c r="E5" s="95"/>
      <c r="F5" s="47">
        <f t="shared" ref="F5:F18" si="0">SUM(B5:E5)</f>
        <v>2</v>
      </c>
      <c r="G5" s="75">
        <v>0.1</v>
      </c>
      <c r="H5" s="47">
        <f t="shared" ref="H5:H17" si="1">SUM(B5:E5)*G5</f>
        <v>0.2</v>
      </c>
      <c r="I5" s="1"/>
    </row>
    <row r="6" spans="1:9" ht="32.1" customHeight="1">
      <c r="A6" s="12"/>
      <c r="B6" s="95" t="s">
        <v>357</v>
      </c>
      <c r="C6" s="95"/>
      <c r="D6" s="95"/>
      <c r="E6" s="95"/>
      <c r="F6" s="47"/>
      <c r="G6" s="36"/>
      <c r="H6" s="47"/>
      <c r="I6" s="1"/>
    </row>
    <row r="7" spans="1:9" ht="32.1" customHeight="1">
      <c r="A7" s="13" t="s">
        <v>358</v>
      </c>
      <c r="B7" s="94"/>
      <c r="C7" s="94"/>
      <c r="D7" s="94">
        <v>2</v>
      </c>
      <c r="E7" s="94"/>
      <c r="F7" s="47">
        <f t="shared" si="0"/>
        <v>2</v>
      </c>
      <c r="G7" s="75">
        <v>0.05</v>
      </c>
      <c r="H7" s="47">
        <f t="shared" si="1"/>
        <v>0.1</v>
      </c>
      <c r="I7" s="1"/>
    </row>
    <row r="8" spans="1:9" ht="32.1" customHeight="1">
      <c r="A8" s="12"/>
      <c r="B8" s="94"/>
      <c r="C8" s="94"/>
      <c r="D8" s="94" t="s">
        <v>359</v>
      </c>
      <c r="E8" s="94"/>
      <c r="F8" s="47"/>
      <c r="G8" s="36"/>
      <c r="H8" s="47"/>
      <c r="I8" s="1"/>
    </row>
    <row r="9" spans="1:9" ht="32.1" customHeight="1">
      <c r="A9" s="13" t="s">
        <v>360</v>
      </c>
      <c r="B9" s="95">
        <v>0</v>
      </c>
      <c r="C9" s="95"/>
      <c r="D9" s="95"/>
      <c r="E9" s="95"/>
      <c r="F9" s="47">
        <f t="shared" si="0"/>
        <v>0</v>
      </c>
      <c r="G9" s="75">
        <v>0.25</v>
      </c>
      <c r="H9" s="47">
        <f t="shared" si="1"/>
        <v>0</v>
      </c>
      <c r="I9" s="1"/>
    </row>
    <row r="10" spans="1:9" ht="32.1" customHeight="1">
      <c r="A10" s="12"/>
      <c r="B10" s="95" t="s">
        <v>361</v>
      </c>
      <c r="C10" s="95"/>
      <c r="D10" s="95"/>
      <c r="E10" s="95"/>
      <c r="F10" s="47"/>
      <c r="G10" s="36"/>
      <c r="H10" s="47"/>
      <c r="I10" s="1"/>
    </row>
    <row r="11" spans="1:9" ht="32.1" customHeight="1">
      <c r="A11" s="32" t="s">
        <v>362</v>
      </c>
      <c r="B11" s="94"/>
      <c r="C11" s="94"/>
      <c r="D11" s="94"/>
      <c r="E11" s="94"/>
      <c r="F11" s="47">
        <f t="shared" si="0"/>
        <v>0</v>
      </c>
      <c r="G11" s="75">
        <v>0.1</v>
      </c>
      <c r="H11" s="47">
        <f t="shared" si="1"/>
        <v>0</v>
      </c>
      <c r="I11" s="1"/>
    </row>
    <row r="12" spans="1:9" ht="32.1" customHeight="1">
      <c r="A12" s="12"/>
      <c r="B12" s="94"/>
      <c r="C12" s="94"/>
      <c r="D12" s="94"/>
      <c r="E12" s="94"/>
      <c r="F12" s="47"/>
      <c r="G12" s="36"/>
      <c r="H12" s="47"/>
      <c r="I12" s="1"/>
    </row>
    <row r="13" spans="1:9" ht="32.1" customHeight="1">
      <c r="A13" s="13" t="s">
        <v>363</v>
      </c>
      <c r="B13" s="95"/>
      <c r="C13" s="95"/>
      <c r="D13" s="95"/>
      <c r="E13" s="95"/>
      <c r="F13" s="47">
        <f t="shared" si="0"/>
        <v>0</v>
      </c>
      <c r="G13" s="75">
        <v>0.05</v>
      </c>
      <c r="H13" s="47">
        <f t="shared" si="1"/>
        <v>0</v>
      </c>
      <c r="I13" s="1"/>
    </row>
    <row r="14" spans="1:9" ht="32.1" customHeight="1">
      <c r="A14" s="12"/>
      <c r="B14" s="95"/>
      <c r="C14" s="95"/>
      <c r="D14" s="95"/>
      <c r="E14" s="95"/>
      <c r="F14" s="47"/>
      <c r="G14" s="36"/>
      <c r="H14" s="47"/>
      <c r="I14" s="1"/>
    </row>
    <row r="15" spans="1:9" ht="62.85" customHeight="1">
      <c r="A15" s="13" t="s">
        <v>364</v>
      </c>
      <c r="B15" s="94"/>
      <c r="C15" s="94"/>
      <c r="D15" s="94"/>
      <c r="E15" s="94"/>
      <c r="F15" s="47">
        <f t="shared" si="0"/>
        <v>0</v>
      </c>
      <c r="G15" s="75">
        <v>0.1</v>
      </c>
      <c r="H15" s="47">
        <f t="shared" si="1"/>
        <v>0</v>
      </c>
      <c r="I15" s="1"/>
    </row>
    <row r="16" spans="1:9" ht="32.1" customHeight="1">
      <c r="A16" s="12"/>
      <c r="B16" s="94"/>
      <c r="C16" s="94"/>
      <c r="D16" s="94"/>
      <c r="E16" s="94"/>
      <c r="F16" s="47"/>
      <c r="G16" s="36"/>
      <c r="H16" s="47"/>
      <c r="I16" s="1"/>
    </row>
    <row r="17" spans="1:9" ht="57.6" customHeight="1">
      <c r="A17" s="13" t="s">
        <v>365</v>
      </c>
      <c r="B17" s="95"/>
      <c r="C17" s="95"/>
      <c r="D17" s="95"/>
      <c r="E17" s="95"/>
      <c r="F17" s="47">
        <f t="shared" si="0"/>
        <v>0</v>
      </c>
      <c r="G17" s="75">
        <v>0.15</v>
      </c>
      <c r="H17" s="47">
        <f t="shared" si="1"/>
        <v>0</v>
      </c>
      <c r="I17" s="1"/>
    </row>
    <row r="18" spans="1:9" ht="57.6" customHeight="1">
      <c r="A18" s="88"/>
      <c r="B18" s="95"/>
      <c r="C18" s="95"/>
      <c r="D18" s="95"/>
      <c r="E18" s="95" t="s">
        <v>366</v>
      </c>
      <c r="F18" s="47">
        <f t="shared" si="0"/>
        <v>0</v>
      </c>
      <c r="G18" s="75"/>
      <c r="H18" s="47"/>
      <c r="I18" s="1"/>
    </row>
    <row r="19" spans="1:9" ht="26.1" customHeight="1">
      <c r="A19" s="207"/>
      <c r="B19" s="208"/>
      <c r="C19" s="11"/>
      <c r="D19" s="11"/>
      <c r="E19" s="11"/>
      <c r="F19" s="38" t="s">
        <v>77</v>
      </c>
      <c r="G19" s="89">
        <f>SUM(G3:G17)</f>
        <v>1</v>
      </c>
      <c r="H19" s="90">
        <f>SUM(H3:H17)</f>
        <v>0.70000000000000007</v>
      </c>
      <c r="I19" s="14" t="s">
        <v>218</v>
      </c>
    </row>
    <row r="20" spans="1:9">
      <c r="A20" s="105"/>
      <c r="B20" s="145"/>
      <c r="C20" s="180"/>
      <c r="D20" s="105"/>
      <c r="E20" s="105"/>
      <c r="F20" s="105"/>
      <c r="G20" s="105"/>
      <c r="H20" s="105"/>
    </row>
    <row r="21" spans="1:9">
      <c r="A21" s="105"/>
      <c r="B21" s="105"/>
      <c r="C21" s="105"/>
      <c r="D21" s="105"/>
      <c r="E21" s="105"/>
      <c r="F21" s="105"/>
      <c r="G21" s="105"/>
      <c r="H21" s="105"/>
    </row>
    <row r="22" spans="1:9">
      <c r="A22" s="105"/>
      <c r="B22" s="105"/>
      <c r="C22" s="109"/>
      <c r="D22" s="105"/>
      <c r="E22" s="105"/>
      <c r="F22" s="105"/>
      <c r="G22" s="105"/>
      <c r="H22" s="105"/>
    </row>
    <row r="23" spans="1:9">
      <c r="A23" s="105"/>
      <c r="B23" s="105"/>
      <c r="C23" s="105"/>
      <c r="D23" s="105"/>
      <c r="E23" s="105"/>
      <c r="F23" s="105"/>
      <c r="G23" s="105"/>
      <c r="H23" s="105"/>
    </row>
    <row r="24" spans="1:9">
      <c r="A24" s="105"/>
      <c r="B24" s="105"/>
      <c r="C24" s="105"/>
      <c r="D24" s="105"/>
      <c r="E24" s="105"/>
      <c r="F24" s="105"/>
      <c r="G24" s="105"/>
      <c r="H24" s="105"/>
    </row>
    <row r="25" spans="1:9">
      <c r="A25" s="105"/>
      <c r="B25" s="105"/>
      <c r="C25" s="105"/>
      <c r="D25" s="105"/>
      <c r="E25" s="105"/>
      <c r="F25" s="105"/>
      <c r="G25" s="105"/>
      <c r="H25" s="105"/>
    </row>
    <row r="26" spans="1:9">
      <c r="A26" s="105"/>
      <c r="B26" s="105"/>
      <c r="C26" s="105"/>
      <c r="D26" s="105"/>
      <c r="E26" s="105"/>
      <c r="F26" s="105"/>
      <c r="G26" s="105"/>
      <c r="H26" s="105"/>
    </row>
    <row r="27" spans="1:9">
      <c r="A27" s="105"/>
      <c r="B27" s="105"/>
      <c r="C27" s="105"/>
      <c r="D27" s="105"/>
      <c r="E27" s="105"/>
      <c r="F27" s="105"/>
      <c r="G27" s="105"/>
      <c r="H27" s="105"/>
    </row>
    <row r="28" spans="1:9">
      <c r="A28" s="105"/>
      <c r="B28" s="105"/>
      <c r="C28" s="105"/>
      <c r="D28" s="105"/>
      <c r="E28" s="105"/>
      <c r="F28" s="105"/>
      <c r="G28" s="105"/>
      <c r="H28" s="105"/>
    </row>
  </sheetData>
  <sheetProtection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0"/>
  <sheetViews>
    <sheetView zoomScale="70" zoomScaleNormal="70" workbookViewId="0">
      <pane xSplit="1" ySplit="1" topLeftCell="B11" activePane="bottomRight" state="frozen"/>
      <selection pane="bottomRight" activeCell="C13" sqref="C13"/>
      <selection pane="bottomLeft" activeCell="A2" sqref="A2"/>
      <selection pane="topRight" activeCell="B1" sqref="B1"/>
    </sheetView>
  </sheetViews>
  <sheetFormatPr defaultColWidth="10.625" defaultRowHeight="15.6"/>
  <cols>
    <col min="1" max="1" width="48.625" style="100" customWidth="1"/>
    <col min="2" max="2" width="44.625" style="100" customWidth="1"/>
    <col min="3" max="4" width="45.375" style="100" customWidth="1"/>
    <col min="5" max="5" width="21.5" style="100" customWidth="1"/>
    <col min="6" max="6" width="15.125" style="100" customWidth="1"/>
    <col min="7" max="7" width="15.5" style="100" customWidth="1"/>
    <col min="8" max="8" width="21.625" style="100" customWidth="1"/>
    <col min="9" max="16384" width="10.625" style="8"/>
  </cols>
  <sheetData>
    <row r="1" spans="1:7" s="8" customFormat="1" ht="67.5" customHeight="1">
      <c r="A1" s="40" t="s">
        <v>367</v>
      </c>
      <c r="B1" s="23" t="s">
        <v>368</v>
      </c>
      <c r="C1" s="23" t="s">
        <v>369</v>
      </c>
      <c r="D1" s="23" t="s">
        <v>370</v>
      </c>
      <c r="E1" s="33" t="s">
        <v>206</v>
      </c>
      <c r="F1" s="33" t="s">
        <v>23</v>
      </c>
      <c r="G1" s="33" t="s">
        <v>24</v>
      </c>
    </row>
    <row r="2" spans="1:7" s="8" customFormat="1" ht="32.1" customHeight="1">
      <c r="A2" s="22" t="s">
        <v>371</v>
      </c>
      <c r="B2" s="93"/>
      <c r="C2" s="93"/>
      <c r="D2" s="93">
        <v>10</v>
      </c>
      <c r="E2" s="91">
        <f>SUM(B2:D2)</f>
        <v>10</v>
      </c>
      <c r="F2" s="68">
        <v>0.15</v>
      </c>
      <c r="G2" s="44">
        <f>(B2*F2)+(C2*F2)+(D2*F2)</f>
        <v>1.5</v>
      </c>
    </row>
    <row r="3" spans="1:7" s="8" customFormat="1" ht="93">
      <c r="A3" s="22"/>
      <c r="B3" s="159"/>
      <c r="C3" s="159"/>
      <c r="D3" s="159" t="s">
        <v>372</v>
      </c>
      <c r="E3" s="91"/>
      <c r="F3" s="34"/>
      <c r="G3" s="44"/>
    </row>
    <row r="4" spans="1:7" s="8" customFormat="1">
      <c r="A4" s="22" t="s">
        <v>373</v>
      </c>
      <c r="B4" s="163"/>
      <c r="C4" s="163">
        <v>2</v>
      </c>
      <c r="D4" s="163"/>
      <c r="E4" s="91">
        <f t="shared" ref="E4:E20" si="0">SUM(B4:D4)</f>
        <v>2</v>
      </c>
      <c r="F4" s="79">
        <v>7.4999999999999997E-2</v>
      </c>
      <c r="G4" s="44">
        <f>(B4*F4)+(C4*F4)+(D4*F4)</f>
        <v>0.15</v>
      </c>
    </row>
    <row r="5" spans="1:7" s="8" customFormat="1">
      <c r="A5" s="22"/>
      <c r="B5" s="163"/>
      <c r="C5" s="163" t="s">
        <v>374</v>
      </c>
      <c r="D5" s="163"/>
      <c r="E5" s="91"/>
      <c r="F5" s="34"/>
      <c r="G5" s="44"/>
    </row>
    <row r="6" spans="1:7" s="8" customFormat="1">
      <c r="A6" s="22" t="s">
        <v>375</v>
      </c>
      <c r="B6" s="159">
        <v>0</v>
      </c>
      <c r="C6" s="159"/>
      <c r="D6" s="159"/>
      <c r="E6" s="91">
        <f t="shared" si="0"/>
        <v>0</v>
      </c>
      <c r="F6" s="79">
        <v>7.4999999999999997E-2</v>
      </c>
      <c r="G6" s="44">
        <f>(B6*F6)+(C6*F6)+(D6*F6)</f>
        <v>0</v>
      </c>
    </row>
    <row r="7" spans="1:7" s="8" customFormat="1" ht="66.95" customHeight="1">
      <c r="A7" s="22"/>
      <c r="B7" s="159" t="s">
        <v>376</v>
      </c>
      <c r="C7" s="159"/>
      <c r="D7" s="159"/>
      <c r="E7" s="91"/>
      <c r="F7" s="34"/>
      <c r="G7" s="44"/>
    </row>
    <row r="8" spans="1:7" s="8" customFormat="1" ht="46.5">
      <c r="A8" s="23" t="s">
        <v>377</v>
      </c>
      <c r="B8" s="163">
        <v>0</v>
      </c>
      <c r="C8" s="163"/>
      <c r="D8" s="163"/>
      <c r="E8" s="92">
        <f t="shared" si="0"/>
        <v>0</v>
      </c>
      <c r="F8" s="76">
        <v>0.15</v>
      </c>
      <c r="G8" s="44">
        <f>(B8*F8)+(C8*F8)+(D8*F8)</f>
        <v>0</v>
      </c>
    </row>
    <row r="9" spans="1:7" s="8" customFormat="1">
      <c r="A9" s="23"/>
      <c r="B9" s="163" t="s">
        <v>378</v>
      </c>
      <c r="C9" s="163"/>
      <c r="D9" s="163"/>
      <c r="E9" s="92"/>
      <c r="F9" s="77"/>
      <c r="G9" s="44"/>
    </row>
    <row r="10" spans="1:7" s="8" customFormat="1" ht="46.5">
      <c r="A10" s="23" t="s">
        <v>379</v>
      </c>
      <c r="B10" s="159"/>
      <c r="C10" s="159">
        <v>0</v>
      </c>
      <c r="D10" s="159"/>
      <c r="E10" s="92">
        <f t="shared" si="0"/>
        <v>0</v>
      </c>
      <c r="F10" s="76">
        <v>0.1</v>
      </c>
      <c r="G10" s="44">
        <f>(B10*F10)+(C10*F10)+(D10*F10)</f>
        <v>0</v>
      </c>
    </row>
    <row r="11" spans="1:7" s="8" customFormat="1">
      <c r="A11" s="23"/>
      <c r="B11" s="159" t="s">
        <v>378</v>
      </c>
      <c r="C11" s="159"/>
      <c r="D11" s="159"/>
      <c r="E11" s="92"/>
      <c r="F11" s="77"/>
      <c r="G11" s="44"/>
    </row>
    <row r="12" spans="1:7" s="8" customFormat="1" ht="30.95">
      <c r="A12" s="23" t="s">
        <v>380</v>
      </c>
      <c r="B12" s="163"/>
      <c r="C12" s="163">
        <v>3</v>
      </c>
      <c r="D12" s="163"/>
      <c r="E12" s="92">
        <f t="shared" si="0"/>
        <v>3</v>
      </c>
      <c r="F12" s="76">
        <v>0.1</v>
      </c>
      <c r="G12" s="44">
        <f>(B12*F12)+(C12*F12)+(D12*F12)</f>
        <v>0.30000000000000004</v>
      </c>
    </row>
    <row r="13" spans="1:7" s="8" customFormat="1" ht="155.44999999999999" customHeight="1">
      <c r="A13" s="23"/>
      <c r="C13" s="175" t="s">
        <v>381</v>
      </c>
      <c r="D13" s="163"/>
      <c r="E13" s="92"/>
      <c r="F13" s="77"/>
      <c r="G13" s="44"/>
    </row>
    <row r="14" spans="1:7" s="8" customFormat="1" ht="30.95">
      <c r="A14" s="23" t="s">
        <v>382</v>
      </c>
      <c r="B14" s="159"/>
      <c r="C14" s="159"/>
      <c r="D14" s="159">
        <v>8</v>
      </c>
      <c r="E14" s="92">
        <f t="shared" si="0"/>
        <v>8</v>
      </c>
      <c r="F14" s="76">
        <v>0.1</v>
      </c>
      <c r="G14" s="44">
        <f>(B14*F14)+(C14*F14)+(D14*F14)</f>
        <v>0.8</v>
      </c>
    </row>
    <row r="15" spans="1:7" s="8" customFormat="1" ht="287.45" customHeight="1">
      <c r="A15" s="22"/>
      <c r="B15" s="159"/>
      <c r="C15" s="159"/>
      <c r="D15" s="174" t="s">
        <v>383</v>
      </c>
      <c r="E15" s="91"/>
      <c r="F15" s="34"/>
      <c r="G15" s="44"/>
    </row>
    <row r="16" spans="1:7" s="8" customFormat="1" ht="30.95">
      <c r="A16" s="23" t="s">
        <v>384</v>
      </c>
      <c r="B16" s="163"/>
      <c r="C16" s="163"/>
      <c r="D16" s="163">
        <v>8</v>
      </c>
      <c r="E16" s="92">
        <f t="shared" si="0"/>
        <v>8</v>
      </c>
      <c r="F16" s="76">
        <v>0.1</v>
      </c>
      <c r="G16" s="44">
        <f>(B16*F16)+(C16*F16)+(D16*F16)</f>
        <v>0.8</v>
      </c>
    </row>
    <row r="17" spans="1:8" ht="293.45" customHeight="1">
      <c r="A17" s="22"/>
      <c r="B17" s="163"/>
      <c r="C17" s="163"/>
      <c r="D17" s="175" t="s">
        <v>385</v>
      </c>
      <c r="E17" s="91"/>
      <c r="F17" s="34"/>
      <c r="G17" s="44"/>
      <c r="H17" s="8"/>
    </row>
    <row r="18" spans="1:8" ht="46.5">
      <c r="A18" s="27" t="s">
        <v>386</v>
      </c>
      <c r="B18" s="159"/>
      <c r="C18" s="159"/>
      <c r="D18" s="93">
        <v>7</v>
      </c>
      <c r="E18" s="92">
        <f>SUM(B18:D18)</f>
        <v>7</v>
      </c>
      <c r="F18" s="76">
        <v>0.08</v>
      </c>
      <c r="G18" s="44">
        <f>(B18*F18)+(C18*F18)+(D18*F18)</f>
        <v>0.56000000000000005</v>
      </c>
      <c r="H18" s="8"/>
    </row>
    <row r="19" spans="1:8" ht="108" customHeight="1">
      <c r="A19" s="22"/>
      <c r="B19" s="159"/>
      <c r="C19" s="159"/>
      <c r="D19" s="159" t="s">
        <v>387</v>
      </c>
      <c r="E19" s="91"/>
      <c r="F19" s="34"/>
      <c r="G19" s="44"/>
      <c r="H19" s="8"/>
    </row>
    <row r="20" spans="1:8" ht="46.5">
      <c r="A20" s="23" t="s">
        <v>388</v>
      </c>
      <c r="B20" s="163"/>
      <c r="C20" s="163"/>
      <c r="D20" s="163"/>
      <c r="E20" s="92">
        <f t="shared" si="0"/>
        <v>0</v>
      </c>
      <c r="F20" s="76">
        <v>7.0000000000000007E-2</v>
      </c>
      <c r="G20" s="44">
        <f>(B20*F20)+(C20*F20)+(D20*F20)</f>
        <v>0</v>
      </c>
      <c r="H20" s="8"/>
    </row>
    <row r="21" spans="1:8">
      <c r="A21" s="22"/>
      <c r="B21" s="163"/>
      <c r="C21" s="163"/>
      <c r="D21" s="163"/>
      <c r="E21" s="91"/>
      <c r="F21" s="68"/>
      <c r="G21" s="44"/>
      <c r="H21" s="8"/>
    </row>
    <row r="22" spans="1:8">
      <c r="A22" s="8"/>
      <c r="B22" s="8"/>
      <c r="C22" s="8"/>
      <c r="D22" s="8"/>
      <c r="E22" s="38" t="s">
        <v>77</v>
      </c>
      <c r="F22" s="78">
        <f>SUM(F2:F21)</f>
        <v>0.99999999999999978</v>
      </c>
      <c r="G22" s="80">
        <f>SUM(G2:G20)</f>
        <v>4.1099999999999994</v>
      </c>
      <c r="H22" s="14" t="s">
        <v>207</v>
      </c>
    </row>
    <row r="23" spans="1:8">
      <c r="A23" s="98"/>
      <c r="B23" s="98"/>
      <c r="C23" s="98"/>
      <c r="D23" s="98"/>
      <c r="E23" s="98"/>
      <c r="F23" s="98"/>
      <c r="G23" s="98"/>
    </row>
    <row r="24" spans="1:8" ht="77.45">
      <c r="A24" s="98"/>
      <c r="B24" s="98" t="s">
        <v>389</v>
      </c>
      <c r="C24" s="98"/>
      <c r="D24" s="98"/>
      <c r="E24" s="98"/>
      <c r="F24" s="98"/>
      <c r="G24" s="98"/>
    </row>
    <row r="25" spans="1:8">
      <c r="A25" s="98"/>
      <c r="B25" s="180"/>
      <c r="C25" s="98"/>
      <c r="D25" s="98"/>
      <c r="E25" s="98"/>
      <c r="F25" s="98"/>
      <c r="G25" s="98"/>
    </row>
    <row r="26" spans="1:8">
      <c r="A26" s="98"/>
      <c r="B26" s="98"/>
      <c r="C26" s="98"/>
      <c r="D26" s="98"/>
      <c r="E26" s="98"/>
      <c r="F26" s="98"/>
      <c r="G26" s="98"/>
    </row>
    <row r="27" spans="1:8">
      <c r="A27" s="98"/>
      <c r="B27" s="98"/>
      <c r="C27" s="98"/>
      <c r="D27" s="98"/>
      <c r="E27" s="98"/>
      <c r="F27" s="98"/>
      <c r="G27" s="98"/>
    </row>
    <row r="28" spans="1:8">
      <c r="A28" s="98"/>
      <c r="B28" s="98"/>
      <c r="C28" s="98"/>
      <c r="D28" s="98"/>
      <c r="E28" s="98"/>
      <c r="F28" s="98"/>
      <c r="G28" s="98"/>
    </row>
    <row r="29" spans="1:8">
      <c r="A29" s="98"/>
      <c r="B29" s="98"/>
      <c r="C29" s="98"/>
      <c r="D29" s="98"/>
      <c r="E29" s="98"/>
      <c r="F29" s="98"/>
      <c r="G29" s="98"/>
    </row>
    <row r="30" spans="1:8">
      <c r="A30" s="98"/>
      <c r="B30" s="98"/>
      <c r="C30" s="98"/>
      <c r="D30" s="98"/>
      <c r="E30" s="98"/>
      <c r="F30" s="98"/>
      <c r="G30" s="98"/>
    </row>
  </sheetData>
  <sheetProtection formatRows="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7"/>
  <sheetViews>
    <sheetView zoomScale="70" zoomScaleNormal="70" workbookViewId="0">
      <pane xSplit="1" ySplit="2" topLeftCell="B15" activePane="bottomRight" state="frozen"/>
      <selection pane="bottomRight" activeCell="G19" sqref="G19"/>
      <selection pane="bottomLeft" activeCell="A3" sqref="A3"/>
      <selection pane="topRight" activeCell="B1" sqref="B1"/>
    </sheetView>
  </sheetViews>
  <sheetFormatPr defaultColWidth="10.625" defaultRowHeight="15.6"/>
  <cols>
    <col min="1" max="1" width="64.625" style="100" customWidth="1"/>
    <col min="2" max="4" width="25" style="100" customWidth="1"/>
    <col min="5" max="7" width="16.625" style="100" customWidth="1"/>
    <col min="8" max="8" width="16.5" style="100" customWidth="1"/>
    <col min="9" max="16384" width="10.625" style="8"/>
  </cols>
  <sheetData>
    <row r="1" spans="1:20">
      <c r="A1" s="7"/>
      <c r="B1" s="212" t="s">
        <v>390</v>
      </c>
      <c r="C1" s="212"/>
      <c r="D1" s="212"/>
      <c r="E1" s="7"/>
      <c r="F1" s="7"/>
      <c r="G1" s="7"/>
      <c r="H1" s="8"/>
    </row>
    <row r="2" spans="1:20" ht="112.35" customHeight="1">
      <c r="A2" s="40" t="s">
        <v>391</v>
      </c>
      <c r="B2" s="23" t="s">
        <v>392</v>
      </c>
      <c r="C2" s="23" t="s">
        <v>393</v>
      </c>
      <c r="D2" s="23" t="s">
        <v>394</v>
      </c>
      <c r="E2" s="33" t="s">
        <v>206</v>
      </c>
      <c r="F2" s="33" t="s">
        <v>23</v>
      </c>
      <c r="G2" s="33" t="s">
        <v>24</v>
      </c>
      <c r="H2" s="8"/>
    </row>
    <row r="3" spans="1:20" ht="32.1" customHeight="1">
      <c r="A3" s="22" t="s">
        <v>395</v>
      </c>
      <c r="B3" s="187">
        <v>0</v>
      </c>
      <c r="C3" s="187"/>
      <c r="D3" s="187"/>
      <c r="E3" s="50">
        <f>SUM(B3:D3)</f>
        <v>0</v>
      </c>
      <c r="F3" s="68">
        <v>-0.15</v>
      </c>
      <c r="G3" s="50">
        <f>(B3*F3)+(C3*F3)+(D3*F3)</f>
        <v>0</v>
      </c>
      <c r="H3" s="8"/>
      <c r="T3" s="8">
        <v>-2</v>
      </c>
    </row>
    <row r="4" spans="1:20" ht="32.1" customHeight="1">
      <c r="A4" s="22"/>
      <c r="B4" s="187"/>
      <c r="C4" s="187"/>
      <c r="D4" s="187"/>
      <c r="E4" s="50"/>
      <c r="F4" s="68"/>
      <c r="G4" s="50"/>
      <c r="H4" s="8"/>
    </row>
    <row r="5" spans="1:20" ht="32.1" customHeight="1">
      <c r="A5" s="22" t="s">
        <v>396</v>
      </c>
      <c r="B5" s="188">
        <v>0</v>
      </c>
      <c r="C5" s="188"/>
      <c r="D5" s="188"/>
      <c r="E5" s="50">
        <f t="shared" ref="E5:E13" si="0">SUM(B5:D5)</f>
        <v>0</v>
      </c>
      <c r="F5" s="68">
        <v>-0.2</v>
      </c>
      <c r="G5" s="50">
        <f>(B5*F5)+(C5*F5)+(D5*F5)</f>
        <v>0</v>
      </c>
      <c r="H5" s="8"/>
    </row>
    <row r="6" spans="1:20" ht="32.1" customHeight="1">
      <c r="A6" s="22"/>
      <c r="B6" s="188"/>
      <c r="C6" s="188"/>
      <c r="D6" s="188"/>
      <c r="E6" s="50"/>
      <c r="F6" s="68"/>
      <c r="G6" s="50"/>
      <c r="H6" s="8"/>
    </row>
    <row r="7" spans="1:20" ht="32.1" customHeight="1">
      <c r="A7" s="23" t="s">
        <v>397</v>
      </c>
      <c r="B7" s="187">
        <v>0</v>
      </c>
      <c r="C7" s="187"/>
      <c r="D7" s="187"/>
      <c r="E7" s="50">
        <f t="shared" si="0"/>
        <v>0</v>
      </c>
      <c r="F7" s="68">
        <v>-0.2</v>
      </c>
      <c r="G7" s="50">
        <f>(B7*F7)+(C7*F7)+(D7*F7)</f>
        <v>0</v>
      </c>
      <c r="H7" s="8"/>
    </row>
    <row r="8" spans="1:20" ht="32.1" customHeight="1">
      <c r="A8" s="22"/>
      <c r="B8" s="187"/>
      <c r="C8" s="187"/>
      <c r="D8" s="187"/>
      <c r="E8" s="50"/>
      <c r="F8" s="68"/>
      <c r="G8" s="50"/>
      <c r="H8" s="8"/>
    </row>
    <row r="9" spans="1:20" ht="32.1" customHeight="1">
      <c r="A9" s="23" t="s">
        <v>398</v>
      </c>
      <c r="B9" s="188"/>
      <c r="C9" s="188"/>
      <c r="D9" s="188">
        <v>3</v>
      </c>
      <c r="E9" s="50">
        <f t="shared" si="0"/>
        <v>3</v>
      </c>
      <c r="F9" s="76">
        <v>-0.1</v>
      </c>
      <c r="G9" s="50">
        <f>(B9*F9)+(C9*F9)+(D9*F9)</f>
        <v>-0.30000000000000004</v>
      </c>
      <c r="H9" s="8"/>
    </row>
    <row r="10" spans="1:20" ht="32.1" customHeight="1">
      <c r="A10" s="23"/>
      <c r="B10" s="188"/>
      <c r="C10" s="188"/>
      <c r="D10" s="188"/>
      <c r="E10" s="50"/>
      <c r="F10" s="76"/>
      <c r="G10" s="50"/>
      <c r="H10" s="8"/>
    </row>
    <row r="11" spans="1:20" ht="32.1" customHeight="1">
      <c r="A11" s="23" t="s">
        <v>399</v>
      </c>
      <c r="B11" s="187"/>
      <c r="C11" s="187">
        <v>1</v>
      </c>
      <c r="D11" s="187"/>
      <c r="E11" s="50">
        <f t="shared" si="0"/>
        <v>1</v>
      </c>
      <c r="F11" s="76">
        <v>-0.1</v>
      </c>
      <c r="G11" s="50">
        <f>(B11*F11)+(C11*F11)+(D11*F11)</f>
        <v>-0.1</v>
      </c>
      <c r="H11" s="8"/>
    </row>
    <row r="12" spans="1:20" ht="32.1" customHeight="1">
      <c r="A12" s="22"/>
      <c r="B12" s="187"/>
      <c r="C12" s="187"/>
      <c r="D12" s="187"/>
      <c r="E12" s="50"/>
      <c r="F12" s="68"/>
      <c r="G12" s="50"/>
      <c r="H12" s="8"/>
    </row>
    <row r="13" spans="1:20" ht="32.1" customHeight="1">
      <c r="A13" s="23" t="s">
        <v>400</v>
      </c>
      <c r="B13" s="188">
        <v>0</v>
      </c>
      <c r="C13" s="188"/>
      <c r="D13" s="188"/>
      <c r="E13" s="50">
        <f t="shared" si="0"/>
        <v>0</v>
      </c>
      <c r="F13" s="76">
        <v>-0.1</v>
      </c>
      <c r="G13" s="50">
        <f>(B13*F13)+(C13*F13)+(D13*F13)</f>
        <v>0</v>
      </c>
      <c r="H13" s="8"/>
    </row>
    <row r="14" spans="1:20" ht="32.1" customHeight="1">
      <c r="A14" s="23"/>
      <c r="B14" s="188"/>
      <c r="C14" s="188"/>
      <c r="D14" s="188"/>
      <c r="E14" s="50"/>
      <c r="F14" s="76"/>
      <c r="G14" s="50"/>
      <c r="H14" s="8"/>
    </row>
    <row r="15" spans="1:20" ht="32.1" customHeight="1">
      <c r="A15" s="23" t="s">
        <v>401</v>
      </c>
      <c r="B15" s="187">
        <v>0</v>
      </c>
      <c r="C15" s="187"/>
      <c r="D15" s="187"/>
      <c r="E15" s="50">
        <f t="shared" ref="E15" si="1">SUM(B15:D15)</f>
        <v>0</v>
      </c>
      <c r="F15" s="76">
        <v>-0.1</v>
      </c>
      <c r="G15" s="50">
        <f>(B15*F15)+(C15*F15)+(D15*F15)</f>
        <v>0</v>
      </c>
      <c r="H15" s="8"/>
    </row>
    <row r="16" spans="1:20" ht="32.1" customHeight="1">
      <c r="A16" s="22"/>
      <c r="B16" s="187"/>
      <c r="C16" s="187"/>
      <c r="D16" s="187"/>
      <c r="E16" s="50"/>
      <c r="F16" s="68"/>
      <c r="G16" s="50"/>
      <c r="H16" s="8"/>
    </row>
    <row r="17" spans="1:8" ht="32.1" customHeight="1">
      <c r="A17" s="23" t="s">
        <v>402</v>
      </c>
      <c r="B17" s="188">
        <v>0</v>
      </c>
      <c r="C17" s="188"/>
      <c r="D17" s="188"/>
      <c r="E17" s="50">
        <f t="shared" ref="E17" si="2">SUM(B17:D17)</f>
        <v>0</v>
      </c>
      <c r="F17" s="76">
        <v>-0.05</v>
      </c>
      <c r="G17" s="50">
        <f>(B17*F17)+(C17*F17)+(D17*F17)</f>
        <v>0</v>
      </c>
      <c r="H17" s="8"/>
    </row>
    <row r="18" spans="1:8" ht="32.1" customHeight="1">
      <c r="A18" s="23"/>
      <c r="B18" s="188"/>
      <c r="C18" s="188"/>
      <c r="D18" s="188"/>
      <c r="E18" s="50"/>
      <c r="F18" s="76"/>
      <c r="G18" s="50"/>
      <c r="H18" s="8"/>
    </row>
    <row r="19" spans="1:8">
      <c r="A19" s="185"/>
      <c r="B19" s="8"/>
      <c r="C19" s="8"/>
      <c r="D19" s="8"/>
      <c r="E19" s="38" t="s">
        <v>77</v>
      </c>
      <c r="F19" s="68">
        <f>SUM(F3:F18)</f>
        <v>-1</v>
      </c>
      <c r="G19" s="51">
        <f>SUM(G3:G18)</f>
        <v>-0.4</v>
      </c>
      <c r="H19" s="8" t="s">
        <v>403</v>
      </c>
    </row>
    <row r="20" spans="1:8">
      <c r="A20" s="98"/>
      <c r="B20" s="98"/>
      <c r="C20" s="98"/>
      <c r="D20" s="98"/>
      <c r="E20" s="98"/>
      <c r="F20" s="104"/>
      <c r="G20" s="98"/>
    </row>
    <row r="21" spans="1:8" ht="409.5">
      <c r="A21" s="98"/>
      <c r="B21" s="172" t="s">
        <v>404</v>
      </c>
      <c r="C21" s="145" t="s">
        <v>405</v>
      </c>
      <c r="D21" s="145" t="s">
        <v>406</v>
      </c>
      <c r="E21" s="145" t="s">
        <v>407</v>
      </c>
      <c r="F21" s="98"/>
      <c r="G21" s="98"/>
    </row>
    <row r="22" spans="1:8">
      <c r="A22" s="98"/>
      <c r="B22" s="98"/>
      <c r="C22" s="98"/>
      <c r="D22" s="98"/>
      <c r="E22" s="98"/>
      <c r="F22" s="98"/>
      <c r="G22" s="98"/>
    </row>
    <row r="23" spans="1:8">
      <c r="A23" s="98"/>
      <c r="B23" s="98"/>
      <c r="C23" s="98"/>
      <c r="D23" s="98"/>
      <c r="E23" s="98"/>
      <c r="F23" s="98"/>
      <c r="G23" s="98"/>
    </row>
    <row r="24" spans="1:8">
      <c r="A24" s="98"/>
      <c r="B24" s="98"/>
      <c r="C24" s="98"/>
      <c r="D24" s="98"/>
      <c r="E24" s="98"/>
      <c r="F24" s="98"/>
      <c r="G24" s="98"/>
    </row>
    <row r="25" spans="1:8">
      <c r="A25" s="98"/>
      <c r="B25" s="98"/>
      <c r="C25" s="98"/>
      <c r="D25" s="98"/>
      <c r="E25" s="98"/>
      <c r="F25" s="98"/>
      <c r="G25" s="98"/>
    </row>
    <row r="26" spans="1:8">
      <c r="A26" s="98"/>
      <c r="B26" s="98"/>
      <c r="C26" s="98"/>
      <c r="D26" s="98"/>
      <c r="E26" s="98"/>
      <c r="F26" s="98"/>
      <c r="G26" s="98"/>
    </row>
    <row r="27" spans="1:8">
      <c r="A27" s="98"/>
      <c r="B27" s="98"/>
      <c r="C27" s="98"/>
      <c r="D27" s="98"/>
      <c r="E27" s="98"/>
      <c r="F27" s="98"/>
      <c r="G27" s="98"/>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2" t="s">
        <v>18</v>
      </c>
      <c r="C2" s="52" t="s">
        <v>19</v>
      </c>
      <c r="D2" s="52"/>
    </row>
    <row r="3" spans="2:4">
      <c r="B3" s="1" t="s">
        <v>20</v>
      </c>
      <c r="C3" s="58">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F67"/>
  <sheetViews>
    <sheetView tabSelected="1" zoomScale="80" zoomScaleNormal="80" workbookViewId="0">
      <pane xSplit="1" topLeftCell="D45" activePane="topRight" state="frozen"/>
      <selection pane="topRight" activeCell="D57" sqref="D57"/>
      <selection activeCell="A2" sqref="A2"/>
    </sheetView>
  </sheetViews>
  <sheetFormatPr defaultColWidth="10.5" defaultRowHeight="15.6"/>
  <cols>
    <col min="1" max="1" width="48.5" style="99" bestFit="1" customWidth="1"/>
    <col min="2" max="2" width="64.625" style="121" customWidth="1"/>
    <col min="3" max="4" width="16.625" style="99" customWidth="1"/>
    <col min="5" max="5" width="12.125" customWidth="1"/>
  </cols>
  <sheetData>
    <row r="1" spans="1:6">
      <c r="A1" s="46" t="s">
        <v>21</v>
      </c>
      <c r="B1" s="119" t="s">
        <v>22</v>
      </c>
      <c r="C1" s="46" t="s">
        <v>23</v>
      </c>
      <c r="D1" s="46" t="s">
        <v>24</v>
      </c>
    </row>
    <row r="2" spans="1:6">
      <c r="A2" s="130" t="s">
        <v>25</v>
      </c>
      <c r="B2" s="93">
        <v>2.5</v>
      </c>
      <c r="C2" s="133">
        <v>0.05</v>
      </c>
      <c r="D2" s="39">
        <f>B2*C2</f>
        <v>0.125</v>
      </c>
      <c r="F2" t="s">
        <v>26</v>
      </c>
    </row>
    <row r="3" spans="1:6" ht="93">
      <c r="A3" s="130"/>
      <c r="B3" s="118" t="s">
        <v>27</v>
      </c>
      <c r="C3" s="133"/>
      <c r="D3" s="39"/>
    </row>
    <row r="4" spans="1:6">
      <c r="A4" s="130" t="s">
        <v>28</v>
      </c>
      <c r="B4" s="93">
        <v>2.5</v>
      </c>
      <c r="C4" s="133">
        <v>0.05</v>
      </c>
      <c r="D4" s="39">
        <f>B4*C4</f>
        <v>0.125</v>
      </c>
    </row>
    <row r="5" spans="1:6" ht="279">
      <c r="A5" s="130"/>
      <c r="B5" s="118" t="s">
        <v>29</v>
      </c>
      <c r="C5" s="133"/>
      <c r="D5" s="39"/>
    </row>
    <row r="6" spans="1:6">
      <c r="A6" s="130" t="s">
        <v>30</v>
      </c>
      <c r="B6" s="93">
        <v>0.5</v>
      </c>
      <c r="C6" s="133">
        <v>0.05</v>
      </c>
      <c r="D6" s="39">
        <f>B6*C6</f>
        <v>2.5000000000000001E-2</v>
      </c>
    </row>
    <row r="7" spans="1:6" ht="139.5">
      <c r="A7" s="130"/>
      <c r="B7" s="118" t="s">
        <v>31</v>
      </c>
      <c r="C7" s="133"/>
      <c r="D7" s="39"/>
    </row>
    <row r="8" spans="1:6">
      <c r="A8" s="130" t="s">
        <v>32</v>
      </c>
      <c r="B8" s="93">
        <v>3</v>
      </c>
      <c r="C8" s="133">
        <v>0.05</v>
      </c>
      <c r="D8" s="39">
        <f>B8*C8</f>
        <v>0.15000000000000002</v>
      </c>
    </row>
    <row r="9" spans="1:6" ht="77.45">
      <c r="A9" s="130"/>
      <c r="B9" s="118" t="s">
        <v>33</v>
      </c>
      <c r="C9" s="133"/>
      <c r="D9" s="39"/>
    </row>
    <row r="10" spans="1:6">
      <c r="A10" s="130" t="s">
        <v>34</v>
      </c>
      <c r="B10" s="93">
        <v>3</v>
      </c>
      <c r="C10" s="133">
        <v>0.05</v>
      </c>
      <c r="D10" s="39">
        <f>B10*C10</f>
        <v>0.15000000000000002</v>
      </c>
    </row>
    <row r="11" spans="1:6" ht="30.95">
      <c r="A11" s="130"/>
      <c r="B11" s="118" t="s">
        <v>35</v>
      </c>
      <c r="C11" s="133"/>
      <c r="D11" s="39"/>
    </row>
    <row r="12" spans="1:6">
      <c r="A12" s="130" t="s">
        <v>36</v>
      </c>
      <c r="B12" s="93">
        <v>2</v>
      </c>
      <c r="C12" s="133">
        <v>0.05</v>
      </c>
      <c r="D12" s="39">
        <f>B12*C12</f>
        <v>0.1</v>
      </c>
    </row>
    <row r="13" spans="1:6" ht="46.5">
      <c r="A13" s="130"/>
      <c r="B13" s="118" t="s">
        <v>37</v>
      </c>
      <c r="C13" s="133"/>
      <c r="D13" s="39"/>
    </row>
    <row r="14" spans="1:6">
      <c r="A14" s="130" t="s">
        <v>38</v>
      </c>
      <c r="B14" s="93">
        <v>0.5</v>
      </c>
      <c r="C14" s="133">
        <v>0.05</v>
      </c>
      <c r="D14" s="39">
        <f>B14*C14</f>
        <v>2.5000000000000001E-2</v>
      </c>
    </row>
    <row r="15" spans="1:6">
      <c r="A15" s="130"/>
      <c r="B15" s="118" t="s">
        <v>39</v>
      </c>
      <c r="C15" s="133"/>
      <c r="D15" s="39"/>
    </row>
    <row r="16" spans="1:6">
      <c r="A16" s="130" t="s">
        <v>40</v>
      </c>
      <c r="B16" s="93">
        <v>1.5</v>
      </c>
      <c r="C16" s="133">
        <v>0.03</v>
      </c>
      <c r="D16" s="39">
        <f>B16*C16</f>
        <v>4.4999999999999998E-2</v>
      </c>
    </row>
    <row r="17" spans="1:4" ht="30.95">
      <c r="A17" s="130"/>
      <c r="B17" s="118" t="s">
        <v>41</v>
      </c>
      <c r="C17" s="133"/>
      <c r="D17" s="39"/>
    </row>
    <row r="18" spans="1:4">
      <c r="A18" s="130" t="s">
        <v>42</v>
      </c>
      <c r="B18" s="93">
        <v>1</v>
      </c>
      <c r="C18" s="133">
        <v>0.02</v>
      </c>
      <c r="D18" s="39">
        <f>B18*C18</f>
        <v>0.02</v>
      </c>
    </row>
    <row r="19" spans="1:4">
      <c r="A19" s="130"/>
      <c r="B19" s="118" t="s">
        <v>43</v>
      </c>
      <c r="C19" s="133"/>
      <c r="D19" s="39"/>
    </row>
    <row r="20" spans="1:4">
      <c r="A20" s="130" t="s">
        <v>44</v>
      </c>
      <c r="B20" s="93">
        <v>0.5</v>
      </c>
      <c r="C20" s="133">
        <v>0.03</v>
      </c>
      <c r="D20" s="39">
        <f>B20*C20</f>
        <v>1.4999999999999999E-2</v>
      </c>
    </row>
    <row r="21" spans="1:4">
      <c r="A21" s="130"/>
      <c r="B21" s="118" t="s">
        <v>39</v>
      </c>
      <c r="C21" s="133"/>
      <c r="D21" s="39"/>
    </row>
    <row r="22" spans="1:4">
      <c r="A22" s="130" t="s">
        <v>45</v>
      </c>
      <c r="B22" s="93">
        <v>3</v>
      </c>
      <c r="C22" s="133">
        <v>0.03</v>
      </c>
      <c r="D22" s="39">
        <f>B22*C22</f>
        <v>0.09</v>
      </c>
    </row>
    <row r="23" spans="1:4" ht="46.5">
      <c r="A23" s="130"/>
      <c r="B23" s="118" t="s">
        <v>46</v>
      </c>
      <c r="C23" s="133"/>
      <c r="D23" s="39"/>
    </row>
    <row r="24" spans="1:4" ht="30.95">
      <c r="A24" s="131" t="s">
        <v>47</v>
      </c>
      <c r="B24" s="93">
        <v>0</v>
      </c>
      <c r="C24" s="133">
        <v>0.03</v>
      </c>
      <c r="D24" s="39">
        <f>B24*C24</f>
        <v>0</v>
      </c>
    </row>
    <row r="25" spans="1:4">
      <c r="A25" s="130"/>
      <c r="B25" s="118"/>
      <c r="C25" s="133"/>
      <c r="D25" s="39"/>
    </row>
    <row r="26" spans="1:4">
      <c r="A26" s="130" t="s">
        <v>48</v>
      </c>
      <c r="B26" s="93">
        <v>3</v>
      </c>
      <c r="C26" s="133">
        <v>0.04</v>
      </c>
      <c r="D26" s="39">
        <f>B26*C26</f>
        <v>0.12</v>
      </c>
    </row>
    <row r="27" spans="1:4" ht="139.5">
      <c r="A27" s="130"/>
      <c r="B27" s="118" t="s">
        <v>49</v>
      </c>
      <c r="C27" s="133"/>
      <c r="D27" s="39"/>
    </row>
    <row r="28" spans="1:4">
      <c r="A28" s="130" t="s">
        <v>50</v>
      </c>
      <c r="B28" s="93">
        <v>3</v>
      </c>
      <c r="C28" s="133">
        <v>0.03</v>
      </c>
      <c r="D28" s="39">
        <f>B28*C28</f>
        <v>0.09</v>
      </c>
    </row>
    <row r="29" spans="1:4" ht="143.44999999999999" customHeight="1">
      <c r="A29" s="130"/>
      <c r="B29" s="134" t="s">
        <v>51</v>
      </c>
      <c r="C29" s="133"/>
      <c r="D29" s="39"/>
    </row>
    <row r="30" spans="1:4">
      <c r="A30" s="130" t="s">
        <v>52</v>
      </c>
      <c r="B30" s="93">
        <v>1.5</v>
      </c>
      <c r="C30" s="133">
        <v>0.04</v>
      </c>
      <c r="D30" s="39">
        <f>B30*C30</f>
        <v>0.06</v>
      </c>
    </row>
    <row r="31" spans="1:4" ht="93">
      <c r="A31" s="130"/>
      <c r="B31" s="181" t="s">
        <v>53</v>
      </c>
      <c r="C31" s="133"/>
      <c r="D31" s="39"/>
    </row>
    <row r="32" spans="1:4">
      <c r="A32" s="130" t="s">
        <v>54</v>
      </c>
      <c r="B32" s="93">
        <v>1.5</v>
      </c>
      <c r="C32" s="133">
        <v>0.04</v>
      </c>
      <c r="D32" s="39">
        <f>B32*C32</f>
        <v>0.06</v>
      </c>
    </row>
    <row r="33" spans="1:5" ht="93">
      <c r="A33" s="130"/>
      <c r="B33" s="134" t="s">
        <v>55</v>
      </c>
      <c r="C33" s="133"/>
      <c r="D33" s="39"/>
    </row>
    <row r="34" spans="1:5">
      <c r="A34" s="130" t="s">
        <v>56</v>
      </c>
      <c r="B34" s="93">
        <v>0</v>
      </c>
      <c r="C34" s="133">
        <v>0.03</v>
      </c>
      <c r="D34" s="39">
        <f>B34*C34</f>
        <v>0</v>
      </c>
    </row>
    <row r="35" spans="1:5">
      <c r="A35" s="130"/>
      <c r="B35" s="118" t="s">
        <v>57</v>
      </c>
      <c r="C35" s="133"/>
      <c r="D35" s="39"/>
    </row>
    <row r="36" spans="1:5">
      <c r="A36" s="130" t="s">
        <v>58</v>
      </c>
      <c r="B36" s="93">
        <v>0</v>
      </c>
      <c r="C36" s="133">
        <v>0.05</v>
      </c>
      <c r="D36" s="39">
        <f>B36*C36</f>
        <v>0</v>
      </c>
    </row>
    <row r="37" spans="1:5">
      <c r="A37" s="130"/>
      <c r="B37" s="118" t="s">
        <v>57</v>
      </c>
      <c r="C37" s="133"/>
      <c r="D37" s="39"/>
    </row>
    <row r="38" spans="1:5">
      <c r="A38" s="130" t="s">
        <v>59</v>
      </c>
      <c r="B38" s="93">
        <v>2</v>
      </c>
      <c r="C38" s="133">
        <v>0.05</v>
      </c>
      <c r="D38" s="39">
        <f>B38*C38</f>
        <v>0.1</v>
      </c>
    </row>
    <row r="39" spans="1:5" ht="108.6">
      <c r="A39" s="130"/>
      <c r="B39" s="181" t="s">
        <v>60</v>
      </c>
      <c r="C39" s="133"/>
      <c r="D39" s="39"/>
    </row>
    <row r="40" spans="1:5">
      <c r="A40" s="131" t="s">
        <v>61</v>
      </c>
      <c r="B40" s="93">
        <v>0.5</v>
      </c>
      <c r="C40" s="133">
        <v>0.04</v>
      </c>
      <c r="D40" s="39">
        <f>B40*C40</f>
        <v>0.02</v>
      </c>
    </row>
    <row r="41" spans="1:5">
      <c r="A41" s="130"/>
      <c r="B41" s="134" t="s">
        <v>39</v>
      </c>
      <c r="C41" s="133"/>
      <c r="D41" s="39"/>
    </row>
    <row r="42" spans="1:5">
      <c r="A42" s="130" t="s">
        <v>62</v>
      </c>
      <c r="B42" s="93">
        <v>0.5</v>
      </c>
      <c r="C42" s="133">
        <v>0.02</v>
      </c>
      <c r="D42" s="39">
        <f>B42*C42</f>
        <v>0.01</v>
      </c>
    </row>
    <row r="43" spans="1:5" ht="46.5">
      <c r="A43" s="130"/>
      <c r="B43" s="118" t="s">
        <v>63</v>
      </c>
      <c r="C43" s="133"/>
      <c r="D43" s="39"/>
    </row>
    <row r="44" spans="1:5">
      <c r="A44" s="130" t="s">
        <v>64</v>
      </c>
      <c r="B44" s="93">
        <v>2</v>
      </c>
      <c r="C44" s="133">
        <v>0.03</v>
      </c>
      <c r="D44" s="39">
        <f>B44*C44</f>
        <v>0.06</v>
      </c>
    </row>
    <row r="45" spans="1:5" ht="81" customHeight="1">
      <c r="A45" s="130"/>
      <c r="B45" s="174" t="s">
        <v>65</v>
      </c>
      <c r="C45" s="133"/>
      <c r="D45" s="39"/>
    </row>
    <row r="46" spans="1:5">
      <c r="A46" s="130" t="s">
        <v>66</v>
      </c>
      <c r="B46" s="93">
        <v>2</v>
      </c>
      <c r="C46" s="133">
        <v>0.03</v>
      </c>
      <c r="D46" s="39">
        <f>B46*C46</f>
        <v>0.06</v>
      </c>
      <c r="E46" s="123"/>
    </row>
    <row r="47" spans="1:5" ht="78.95" customHeight="1">
      <c r="A47" s="130"/>
      <c r="B47" s="164" t="s">
        <v>67</v>
      </c>
      <c r="C47" s="133"/>
      <c r="D47" s="39"/>
    </row>
    <row r="48" spans="1:5">
      <c r="A48" s="130" t="s">
        <v>68</v>
      </c>
      <c r="B48" s="93">
        <v>1</v>
      </c>
      <c r="C48" s="133">
        <v>0.02</v>
      </c>
      <c r="D48" s="39">
        <f>B48*C48</f>
        <v>0.02</v>
      </c>
    </row>
    <row r="49" spans="1:5">
      <c r="A49" s="130"/>
      <c r="B49" s="118" t="s">
        <v>69</v>
      </c>
      <c r="C49" s="133"/>
      <c r="D49" s="39"/>
    </row>
    <row r="50" spans="1:5">
      <c r="A50" s="130" t="s">
        <v>70</v>
      </c>
      <c r="B50" s="93">
        <v>1.5</v>
      </c>
      <c r="C50" s="133">
        <v>0.02</v>
      </c>
      <c r="D50" s="39">
        <f>B50*C50</f>
        <v>0.03</v>
      </c>
    </row>
    <row r="51" spans="1:5" ht="46.5">
      <c r="A51" s="130"/>
      <c r="B51" s="182" t="s">
        <v>71</v>
      </c>
      <c r="C51" s="133"/>
      <c r="D51" s="39"/>
    </row>
    <row r="52" spans="1:5">
      <c r="A52" s="130" t="s">
        <v>72</v>
      </c>
      <c r="B52" s="93">
        <v>0</v>
      </c>
      <c r="C52" s="133">
        <v>0.02</v>
      </c>
      <c r="D52" s="39">
        <f>B52*C52</f>
        <v>0</v>
      </c>
    </row>
    <row r="53" spans="1:5">
      <c r="A53" s="130"/>
      <c r="B53" s="118" t="s">
        <v>57</v>
      </c>
      <c r="C53" s="133"/>
      <c r="D53" s="39"/>
    </row>
    <row r="54" spans="1:5">
      <c r="A54" s="130" t="s">
        <v>73</v>
      </c>
      <c r="B54" s="93">
        <v>1</v>
      </c>
      <c r="C54" s="133">
        <v>0.02</v>
      </c>
      <c r="D54" s="39">
        <f>B54*C54</f>
        <v>0.02</v>
      </c>
    </row>
    <row r="55" spans="1:5" ht="46.5">
      <c r="A55" s="130"/>
      <c r="B55" s="134" t="s">
        <v>74</v>
      </c>
      <c r="C55" s="133"/>
      <c r="D55" s="39"/>
    </row>
    <row r="56" spans="1:5">
      <c r="A56" s="130" t="s">
        <v>75</v>
      </c>
      <c r="B56" s="93">
        <v>3</v>
      </c>
      <c r="C56" s="133">
        <v>0.03</v>
      </c>
      <c r="D56" s="39">
        <f>B56*C56</f>
        <v>0.09</v>
      </c>
    </row>
    <row r="57" spans="1:5" ht="123.95">
      <c r="A57" s="135"/>
      <c r="B57" s="136" t="s">
        <v>76</v>
      </c>
      <c r="C57" s="133"/>
      <c r="D57" s="39"/>
    </row>
    <row r="58" spans="1:5">
      <c r="A58"/>
      <c r="B58" s="120" t="s">
        <v>77</v>
      </c>
      <c r="C58" s="64">
        <f>SUM(C2:C56)</f>
        <v>1.0000000000000004</v>
      </c>
      <c r="D58" s="84">
        <f>SUM(D2:D56)</f>
        <v>1.6100000000000005</v>
      </c>
      <c r="E58" s="54" t="s">
        <v>78</v>
      </c>
    </row>
    <row r="59" spans="1:5">
      <c r="A59" s="198"/>
      <c r="B59" s="198"/>
      <c r="C59" s="111"/>
      <c r="D59" s="106"/>
    </row>
    <row r="60" spans="1:5">
      <c r="A60" s="198"/>
      <c r="B60" s="198"/>
      <c r="C60" s="111"/>
      <c r="D60" s="106"/>
    </row>
    <row r="61" spans="1:5">
      <c r="A61" s="198"/>
      <c r="B61" s="198"/>
      <c r="C61" s="177"/>
      <c r="D61" s="106"/>
    </row>
    <row r="62" spans="1:5">
      <c r="A62" s="198"/>
      <c r="B62" s="198"/>
      <c r="C62" s="111"/>
      <c r="D62" s="106"/>
    </row>
    <row r="63" spans="1:5">
      <c r="A63" s="198"/>
      <c r="B63" s="198"/>
      <c r="C63" s="111"/>
      <c r="D63" s="106"/>
    </row>
    <row r="64" spans="1:5">
      <c r="A64" s="111"/>
      <c r="B64" s="198"/>
      <c r="C64" s="198"/>
      <c r="D64" s="106"/>
    </row>
    <row r="65" spans="1:3" ht="170.45">
      <c r="A65" s="112"/>
      <c r="B65" s="162" t="s">
        <v>79</v>
      </c>
      <c r="C65" s="112"/>
    </row>
    <row r="66" spans="1:3">
      <c r="A66" s="112"/>
      <c r="C66" s="112"/>
    </row>
    <row r="67" spans="1:3">
      <c r="A67" s="112"/>
      <c r="C67" s="112"/>
    </row>
  </sheetData>
  <sheetProtection formatRows="0"/>
  <mergeCells count="6">
    <mergeCell ref="B64:C64"/>
    <mergeCell ref="A59:B59"/>
    <mergeCell ref="A60:B60"/>
    <mergeCell ref="A61:B61"/>
    <mergeCell ref="A62:B62"/>
    <mergeCell ref="A63:B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I82"/>
  <sheetViews>
    <sheetView zoomScale="80" zoomScaleNormal="80" workbookViewId="0">
      <pane xSplit="1" ySplit="1" topLeftCell="B46" activePane="bottomRight" state="frozen"/>
      <selection pane="bottomRight" activeCell="B31" sqref="B31"/>
      <selection pane="bottomLeft" activeCell="A2" sqref="A2"/>
      <selection pane="topRight" activeCell="B1" sqref="B1"/>
    </sheetView>
  </sheetViews>
  <sheetFormatPr defaultColWidth="10.625" defaultRowHeight="15.6"/>
  <cols>
    <col min="1" max="1" width="49.625" style="132" bestFit="1" customWidth="1"/>
    <col min="2" max="2" width="64.625" style="100" customWidth="1"/>
    <col min="3" max="4" width="16.625" style="101" customWidth="1"/>
    <col min="5" max="5" width="15.125" style="1" customWidth="1"/>
    <col min="6" max="7" width="10.625" style="1" customWidth="1"/>
    <col min="8" max="8" width="51.875" style="1" customWidth="1"/>
    <col min="9" max="9" width="77.625" style="1" bestFit="1" customWidth="1"/>
    <col min="10" max="16384" width="10.625" style="1"/>
  </cols>
  <sheetData>
    <row r="1" spans="1:9">
      <c r="A1" s="129" t="s">
        <v>21</v>
      </c>
      <c r="B1" s="33" t="s">
        <v>80</v>
      </c>
      <c r="C1" s="40" t="s">
        <v>23</v>
      </c>
      <c r="D1" s="40" t="s">
        <v>24</v>
      </c>
    </row>
    <row r="2" spans="1:9">
      <c r="A2" s="130" t="s">
        <v>25</v>
      </c>
      <c r="B2" s="93">
        <v>7</v>
      </c>
      <c r="C2" s="64">
        <v>0.05</v>
      </c>
      <c r="D2" s="39">
        <f>B2*C2</f>
        <v>0.35000000000000003</v>
      </c>
      <c r="H2" s="125"/>
      <c r="I2" s="126"/>
    </row>
    <row r="3" spans="1:9" ht="232.5">
      <c r="A3" s="130"/>
      <c r="B3" s="118" t="s">
        <v>81</v>
      </c>
      <c r="C3" s="64"/>
      <c r="D3" s="39"/>
      <c r="H3" s="125"/>
      <c r="I3" s="127"/>
    </row>
    <row r="4" spans="1:9">
      <c r="A4" s="130" t="s">
        <v>28</v>
      </c>
      <c r="B4" s="93">
        <v>5</v>
      </c>
      <c r="C4" s="64">
        <v>0.05</v>
      </c>
      <c r="D4" s="39">
        <f>B4*C4</f>
        <v>0.25</v>
      </c>
      <c r="E4" s="124"/>
      <c r="H4" s="125"/>
      <c r="I4" s="126"/>
    </row>
    <row r="5" spans="1:9" ht="248.1">
      <c r="A5" s="130"/>
      <c r="B5" s="118" t="s">
        <v>82</v>
      </c>
      <c r="C5" s="64"/>
      <c r="D5" s="39"/>
      <c r="H5" s="125"/>
      <c r="I5" s="127"/>
    </row>
    <row r="6" spans="1:9">
      <c r="A6" s="130" t="s">
        <v>30</v>
      </c>
      <c r="B6" s="93">
        <v>0</v>
      </c>
      <c r="C6" s="64">
        <v>0.05</v>
      </c>
      <c r="D6" s="39">
        <f>B6*C6</f>
        <v>0</v>
      </c>
      <c r="E6" s="124"/>
      <c r="H6" s="125"/>
      <c r="I6" s="126"/>
    </row>
    <row r="7" spans="1:9">
      <c r="A7" s="130"/>
      <c r="B7" s="118"/>
      <c r="C7" s="64"/>
      <c r="D7" s="39"/>
      <c r="H7" s="125"/>
      <c r="I7" s="128"/>
    </row>
    <row r="8" spans="1:9">
      <c r="A8" s="130" t="s">
        <v>32</v>
      </c>
      <c r="B8" s="93">
        <v>7</v>
      </c>
      <c r="C8" s="64">
        <v>0.05</v>
      </c>
      <c r="D8" s="39">
        <f>B8*C8</f>
        <v>0.35000000000000003</v>
      </c>
      <c r="E8" s="124"/>
      <c r="H8" s="125"/>
      <c r="I8" s="126"/>
    </row>
    <row r="9" spans="1:9" ht="356.45">
      <c r="A9" s="130"/>
      <c r="B9" s="118" t="s">
        <v>83</v>
      </c>
      <c r="C9" s="64"/>
      <c r="D9" s="39"/>
      <c r="H9" s="125"/>
      <c r="I9" s="126"/>
    </row>
    <row r="10" spans="1:9">
      <c r="A10" s="130" t="s">
        <v>34</v>
      </c>
      <c r="B10" s="93">
        <v>6</v>
      </c>
      <c r="C10" s="64">
        <v>0.05</v>
      </c>
      <c r="D10" s="39">
        <f>B10*C10</f>
        <v>0.30000000000000004</v>
      </c>
      <c r="E10" s="124"/>
      <c r="H10" s="125"/>
      <c r="I10" s="126"/>
    </row>
    <row r="11" spans="1:9" ht="155.1">
      <c r="A11" s="130"/>
      <c r="B11" s="118" t="s">
        <v>84</v>
      </c>
      <c r="C11" s="64"/>
      <c r="D11" s="39"/>
      <c r="H11" s="125"/>
      <c r="I11" s="127"/>
    </row>
    <row r="12" spans="1:9">
      <c r="A12" s="130" t="s">
        <v>36</v>
      </c>
      <c r="B12" s="93">
        <v>7</v>
      </c>
      <c r="C12" s="64">
        <v>0.05</v>
      </c>
      <c r="D12" s="39">
        <f>B12*C12</f>
        <v>0.35000000000000003</v>
      </c>
      <c r="E12" s="124"/>
      <c r="H12" s="125"/>
      <c r="I12" s="126"/>
    </row>
    <row r="13" spans="1:9" ht="248.1">
      <c r="A13" s="130"/>
      <c r="B13" s="118" t="s">
        <v>85</v>
      </c>
      <c r="C13" s="64"/>
      <c r="D13" s="39"/>
      <c r="H13" s="125"/>
      <c r="I13" s="127"/>
    </row>
    <row r="14" spans="1:9">
      <c r="A14" s="130" t="s">
        <v>38</v>
      </c>
      <c r="B14" s="93">
        <v>5</v>
      </c>
      <c r="C14" s="64">
        <v>0.05</v>
      </c>
      <c r="D14" s="39">
        <f>B14*C14</f>
        <v>0.25</v>
      </c>
      <c r="E14" s="124"/>
      <c r="H14" s="125"/>
      <c r="I14" s="126"/>
    </row>
    <row r="15" spans="1:9" ht="77.45">
      <c r="A15" s="130"/>
      <c r="B15" s="118" t="s">
        <v>86</v>
      </c>
      <c r="C15" s="64"/>
      <c r="D15" s="39"/>
      <c r="H15" s="125"/>
      <c r="I15" s="127"/>
    </row>
    <row r="16" spans="1:9">
      <c r="A16" s="130" t="s">
        <v>40</v>
      </c>
      <c r="B16" s="93">
        <v>7</v>
      </c>
      <c r="C16" s="64">
        <v>0.03</v>
      </c>
      <c r="D16" s="39">
        <f>B16*C16</f>
        <v>0.21</v>
      </c>
      <c r="E16" s="124"/>
      <c r="H16" s="125"/>
      <c r="I16" s="126"/>
    </row>
    <row r="17" spans="1:9" ht="186">
      <c r="A17" s="130"/>
      <c r="B17" s="118" t="s">
        <v>87</v>
      </c>
      <c r="C17" s="64"/>
      <c r="D17" s="39"/>
      <c r="H17" s="125"/>
      <c r="I17" s="127"/>
    </row>
    <row r="18" spans="1:9">
      <c r="A18" s="130" t="s">
        <v>42</v>
      </c>
      <c r="B18" s="93">
        <v>7</v>
      </c>
      <c r="C18" s="64">
        <v>0.02</v>
      </c>
      <c r="D18" s="39">
        <f>B18*C18</f>
        <v>0.14000000000000001</v>
      </c>
      <c r="E18" s="124"/>
      <c r="H18" s="125"/>
      <c r="I18" s="126"/>
    </row>
    <row r="19" spans="1:9" ht="108.6">
      <c r="A19" s="130"/>
      <c r="B19" s="118" t="s">
        <v>88</v>
      </c>
      <c r="C19" s="64"/>
      <c r="D19" s="39"/>
      <c r="H19" s="125"/>
      <c r="I19" s="127"/>
    </row>
    <row r="20" spans="1:9">
      <c r="A20" s="130" t="s">
        <v>44</v>
      </c>
      <c r="B20" s="93">
        <v>7</v>
      </c>
      <c r="C20" s="64">
        <v>0.03</v>
      </c>
      <c r="D20" s="39">
        <f>B20*C20</f>
        <v>0.21</v>
      </c>
      <c r="E20" s="124"/>
      <c r="H20" s="125"/>
      <c r="I20" s="126"/>
    </row>
    <row r="21" spans="1:9" ht="139.5">
      <c r="A21" s="130"/>
      <c r="B21" s="118" t="s">
        <v>89</v>
      </c>
      <c r="C21" s="64"/>
      <c r="D21" s="39"/>
      <c r="H21" s="125"/>
      <c r="I21" s="127"/>
    </row>
    <row r="22" spans="1:9">
      <c r="A22" s="130" t="s">
        <v>45</v>
      </c>
      <c r="B22" s="93">
        <v>7</v>
      </c>
      <c r="C22" s="64">
        <v>0.03</v>
      </c>
      <c r="D22" s="39">
        <f>B22*C22</f>
        <v>0.21</v>
      </c>
      <c r="H22" s="125"/>
      <c r="I22" s="126"/>
    </row>
    <row r="23" spans="1:9" ht="263.45">
      <c r="A23" s="130"/>
      <c r="B23" s="118" t="s">
        <v>90</v>
      </c>
      <c r="C23" s="64"/>
      <c r="D23" s="39"/>
      <c r="H23" s="125"/>
      <c r="I23" s="126"/>
    </row>
    <row r="24" spans="1:9" ht="30.95">
      <c r="A24" s="131" t="s">
        <v>47</v>
      </c>
      <c r="B24" s="93">
        <v>4</v>
      </c>
      <c r="C24" s="64">
        <v>0.03</v>
      </c>
      <c r="D24" s="39">
        <f>B24*C24</f>
        <v>0.12</v>
      </c>
      <c r="H24" s="125"/>
      <c r="I24" s="126"/>
    </row>
    <row r="25" spans="1:9" ht="216.95">
      <c r="A25" s="130"/>
      <c r="B25" s="183" t="s">
        <v>91</v>
      </c>
      <c r="C25" s="64"/>
      <c r="D25" s="39"/>
      <c r="H25" s="125"/>
      <c r="I25" s="126"/>
    </row>
    <row r="26" spans="1:9">
      <c r="A26" s="130" t="s">
        <v>48</v>
      </c>
      <c r="B26" s="93">
        <v>3</v>
      </c>
      <c r="C26" s="64">
        <v>0.04</v>
      </c>
      <c r="D26" s="39">
        <f>B26*C26</f>
        <v>0.12</v>
      </c>
      <c r="H26" s="125"/>
      <c r="I26" s="126"/>
    </row>
    <row r="27" spans="1:9" ht="372">
      <c r="A27" s="130"/>
      <c r="B27" s="183" t="s">
        <v>92</v>
      </c>
      <c r="C27" s="64"/>
      <c r="D27" s="39"/>
      <c r="H27" s="125"/>
      <c r="I27" s="126"/>
    </row>
    <row r="28" spans="1:9">
      <c r="A28" s="130" t="s">
        <v>50</v>
      </c>
      <c r="B28" s="93">
        <v>6</v>
      </c>
      <c r="C28" s="64">
        <v>0.03</v>
      </c>
      <c r="D28" s="39">
        <f>B28*C28</f>
        <v>0.18</v>
      </c>
      <c r="H28" s="125"/>
      <c r="I28" s="126"/>
    </row>
    <row r="29" spans="1:9" ht="248.1">
      <c r="A29" s="130"/>
      <c r="B29" s="181" t="s">
        <v>93</v>
      </c>
      <c r="C29" s="64"/>
      <c r="D29" s="39"/>
      <c r="H29" s="125"/>
      <c r="I29" s="126"/>
    </row>
    <row r="30" spans="1:9">
      <c r="A30" s="130" t="s">
        <v>52</v>
      </c>
      <c r="B30" s="93">
        <v>7</v>
      </c>
      <c r="C30" s="64">
        <v>0.04</v>
      </c>
      <c r="D30" s="39">
        <f>B30*C30</f>
        <v>0.28000000000000003</v>
      </c>
      <c r="H30" s="125"/>
      <c r="I30" s="126"/>
    </row>
    <row r="31" spans="1:9" ht="248.1">
      <c r="A31" s="130"/>
      <c r="B31" s="118" t="s">
        <v>94</v>
      </c>
      <c r="C31" s="64"/>
      <c r="D31" s="39"/>
      <c r="H31" s="125"/>
      <c r="I31" s="126"/>
    </row>
    <row r="32" spans="1:9">
      <c r="A32" s="130" t="s">
        <v>54</v>
      </c>
      <c r="B32" s="93">
        <v>7</v>
      </c>
      <c r="C32" s="64">
        <v>0.04</v>
      </c>
      <c r="D32" s="39">
        <f>B32*C32</f>
        <v>0.28000000000000003</v>
      </c>
      <c r="H32" s="125"/>
      <c r="I32" s="126"/>
    </row>
    <row r="33" spans="1:9" ht="232.5">
      <c r="A33" s="130"/>
      <c r="B33" s="181" t="s">
        <v>95</v>
      </c>
      <c r="C33" s="64"/>
      <c r="D33" s="39"/>
      <c r="H33" s="125"/>
      <c r="I33" s="126"/>
    </row>
    <row r="34" spans="1:9">
      <c r="A34" s="130" t="s">
        <v>56</v>
      </c>
      <c r="B34" s="93">
        <v>3</v>
      </c>
      <c r="C34" s="64">
        <v>0.03</v>
      </c>
      <c r="D34" s="39">
        <f>B34*C34</f>
        <v>0.09</v>
      </c>
      <c r="H34" s="125"/>
      <c r="I34" s="126"/>
    </row>
    <row r="35" spans="1:9" ht="62.1">
      <c r="A35" s="130"/>
      <c r="B35" s="181" t="s">
        <v>96</v>
      </c>
      <c r="C35" s="64"/>
      <c r="D35" s="39"/>
      <c r="H35" s="125"/>
      <c r="I35" s="126"/>
    </row>
    <row r="36" spans="1:9">
      <c r="A36" s="130" t="s">
        <v>58</v>
      </c>
      <c r="B36" s="93">
        <v>6</v>
      </c>
      <c r="C36" s="64">
        <v>0.05</v>
      </c>
      <c r="D36" s="39">
        <f>B36*C36</f>
        <v>0.30000000000000004</v>
      </c>
      <c r="H36" s="125"/>
      <c r="I36" s="126"/>
    </row>
    <row r="37" spans="1:9" ht="409.5">
      <c r="A37" s="130"/>
      <c r="B37" s="181" t="s">
        <v>97</v>
      </c>
      <c r="C37" s="64"/>
      <c r="D37" s="39"/>
      <c r="H37" s="125"/>
      <c r="I37" s="127"/>
    </row>
    <row r="38" spans="1:9">
      <c r="A38" s="130" t="s">
        <v>59</v>
      </c>
      <c r="B38" s="93">
        <v>6</v>
      </c>
      <c r="C38" s="64">
        <v>0.05</v>
      </c>
      <c r="D38" s="39">
        <f>B38*C38</f>
        <v>0.30000000000000004</v>
      </c>
      <c r="H38" s="125"/>
      <c r="I38" s="126"/>
    </row>
    <row r="39" spans="1:9" ht="216.95">
      <c r="A39" s="130"/>
      <c r="B39" s="181" t="s">
        <v>98</v>
      </c>
      <c r="C39" s="64"/>
      <c r="D39" s="39"/>
      <c r="H39" s="125"/>
      <c r="I39" s="127"/>
    </row>
    <row r="40" spans="1:9" s="60" customFormat="1">
      <c r="A40" s="131" t="s">
        <v>61</v>
      </c>
      <c r="B40" s="93">
        <v>5</v>
      </c>
      <c r="C40" s="64">
        <v>0.04</v>
      </c>
      <c r="D40" s="65">
        <f>B40*C40</f>
        <v>0.2</v>
      </c>
      <c r="H40" s="125"/>
      <c r="I40" s="126"/>
    </row>
    <row r="41" spans="1:9" ht="232.5">
      <c r="A41" s="130"/>
      <c r="B41" s="181" t="s">
        <v>99</v>
      </c>
      <c r="C41" s="64"/>
      <c r="D41" s="39"/>
      <c r="H41" s="125"/>
      <c r="I41" s="126"/>
    </row>
    <row r="42" spans="1:9">
      <c r="A42" s="130" t="s">
        <v>62</v>
      </c>
      <c r="B42" s="93">
        <v>7</v>
      </c>
      <c r="C42" s="64">
        <v>0.02</v>
      </c>
      <c r="D42" s="39">
        <f>B42*C42</f>
        <v>0.14000000000000001</v>
      </c>
      <c r="H42" s="125"/>
      <c r="I42" s="126"/>
    </row>
    <row r="43" spans="1:9" ht="216.95">
      <c r="A43" s="130"/>
      <c r="B43" s="181" t="s">
        <v>100</v>
      </c>
      <c r="C43" s="64"/>
      <c r="D43" s="39"/>
      <c r="H43" s="125"/>
      <c r="I43" s="127"/>
    </row>
    <row r="44" spans="1:9">
      <c r="A44" s="130" t="s">
        <v>64</v>
      </c>
      <c r="B44" s="93">
        <v>4</v>
      </c>
      <c r="C44" s="64">
        <v>0.03</v>
      </c>
      <c r="D44" s="39">
        <f>B44*C44</f>
        <v>0.12</v>
      </c>
      <c r="H44" s="125"/>
      <c r="I44" s="126"/>
    </row>
    <row r="45" spans="1:9" ht="77.45">
      <c r="A45" s="130"/>
      <c r="B45" s="118" t="s">
        <v>101</v>
      </c>
      <c r="C45" s="64"/>
      <c r="D45" s="39"/>
      <c r="H45" s="125"/>
      <c r="I45" s="127"/>
    </row>
    <row r="46" spans="1:9">
      <c r="A46" s="130" t="s">
        <v>66</v>
      </c>
      <c r="B46" s="93">
        <v>0</v>
      </c>
      <c r="C46" s="64">
        <v>0.03</v>
      </c>
      <c r="D46" s="39">
        <f>B46*C46</f>
        <v>0</v>
      </c>
      <c r="H46" s="125"/>
      <c r="I46" s="126"/>
    </row>
    <row r="47" spans="1:9">
      <c r="A47" s="130"/>
      <c r="B47" s="118" t="s">
        <v>57</v>
      </c>
      <c r="C47" s="64"/>
      <c r="D47" s="39"/>
      <c r="H47" s="125"/>
      <c r="I47" s="126"/>
    </row>
    <row r="48" spans="1:9">
      <c r="A48" s="130" t="s">
        <v>68</v>
      </c>
      <c r="B48" s="93">
        <v>0</v>
      </c>
      <c r="C48" s="64">
        <v>0.02</v>
      </c>
      <c r="D48" s="39">
        <f>B48*C48</f>
        <v>0</v>
      </c>
      <c r="H48" s="125"/>
      <c r="I48" s="126"/>
    </row>
    <row r="49" spans="1:9">
      <c r="A49" s="130"/>
      <c r="B49" s="118" t="s">
        <v>57</v>
      </c>
      <c r="C49" s="64"/>
      <c r="D49" s="39"/>
      <c r="H49" s="125"/>
      <c r="I49" s="126"/>
    </row>
    <row r="50" spans="1:9">
      <c r="A50" s="130" t="s">
        <v>70</v>
      </c>
      <c r="B50" s="93">
        <v>6</v>
      </c>
      <c r="C50" s="64">
        <v>0.02</v>
      </c>
      <c r="D50" s="39">
        <f>B50*C50</f>
        <v>0.12</v>
      </c>
      <c r="H50" s="125"/>
      <c r="I50" s="126"/>
    </row>
    <row r="51" spans="1:9" ht="108.6">
      <c r="A51" s="130"/>
      <c r="B51" s="181" t="s">
        <v>102</v>
      </c>
      <c r="C51" s="64"/>
      <c r="D51" s="39"/>
      <c r="H51" s="125"/>
      <c r="I51" s="126"/>
    </row>
    <row r="52" spans="1:9">
      <c r="A52" s="130" t="s">
        <v>72</v>
      </c>
      <c r="B52" s="93">
        <v>4</v>
      </c>
      <c r="C52" s="64">
        <v>0.02</v>
      </c>
      <c r="D52" s="39">
        <f>B52*C52</f>
        <v>0.08</v>
      </c>
      <c r="H52" s="125"/>
      <c r="I52" s="126"/>
    </row>
    <row r="53" spans="1:9" ht="46.5">
      <c r="A53" s="130"/>
      <c r="B53" s="181" t="s">
        <v>103</v>
      </c>
      <c r="C53" s="64"/>
      <c r="D53" s="39"/>
      <c r="H53" s="125"/>
      <c r="I53" s="126"/>
    </row>
    <row r="54" spans="1:9">
      <c r="A54" s="130" t="s">
        <v>73</v>
      </c>
      <c r="B54" s="93">
        <v>3</v>
      </c>
      <c r="C54" s="64">
        <v>0.02</v>
      </c>
      <c r="D54" s="39">
        <f>B54*C54</f>
        <v>0.06</v>
      </c>
      <c r="H54" s="125"/>
      <c r="I54" s="126"/>
    </row>
    <row r="55" spans="1:9" ht="30.95">
      <c r="A55" s="130"/>
      <c r="B55" s="122" t="s">
        <v>104</v>
      </c>
      <c r="C55" s="64"/>
      <c r="D55" s="39"/>
      <c r="H55" s="125"/>
      <c r="I55" s="126"/>
    </row>
    <row r="56" spans="1:9">
      <c r="A56" s="130" t="s">
        <v>75</v>
      </c>
      <c r="B56" s="93">
        <v>0</v>
      </c>
      <c r="C56" s="64">
        <v>0.03</v>
      </c>
      <c r="D56" s="39">
        <f>B56*C56</f>
        <v>0</v>
      </c>
      <c r="H56" s="125"/>
      <c r="I56" s="126"/>
    </row>
    <row r="57" spans="1:9">
      <c r="A57" s="135"/>
      <c r="B57" s="136" t="s">
        <v>57</v>
      </c>
      <c r="C57" s="64"/>
      <c r="D57" s="39"/>
      <c r="I57" s="10"/>
    </row>
    <row r="58" spans="1:9">
      <c r="A58" s="54"/>
      <c r="B58" s="45" t="s">
        <v>77</v>
      </c>
      <c r="C58" s="64">
        <f>SUM(C2:C56)</f>
        <v>1.0000000000000004</v>
      </c>
      <c r="D58" s="84">
        <f>SUM(D2:D56)</f>
        <v>5.0100000000000007</v>
      </c>
      <c r="E58" s="54" t="s">
        <v>105</v>
      </c>
    </row>
    <row r="59" spans="1:9">
      <c r="A59" s="198"/>
      <c r="B59" s="198"/>
      <c r="C59" s="105"/>
      <c r="D59" s="105"/>
    </row>
    <row r="60" spans="1:9">
      <c r="A60" s="198"/>
      <c r="B60" s="198"/>
      <c r="C60" s="105"/>
      <c r="D60" s="105"/>
    </row>
    <row r="61" spans="1:9">
      <c r="A61" s="198"/>
      <c r="B61" s="198"/>
      <c r="C61" s="105"/>
      <c r="D61" s="105"/>
    </row>
    <row r="62" spans="1:9">
      <c r="A62" s="198"/>
      <c r="B62" s="198"/>
      <c r="C62" s="105"/>
      <c r="D62" s="105"/>
    </row>
    <row r="63" spans="1:9">
      <c r="A63" s="198"/>
      <c r="B63" s="198"/>
      <c r="C63" s="105"/>
      <c r="D63" s="105"/>
    </row>
    <row r="64" spans="1:9">
      <c r="A64" s="121"/>
    </row>
    <row r="65" spans="1:2">
      <c r="A65" s="121"/>
    </row>
    <row r="66" spans="1:2">
      <c r="B66" s="101"/>
    </row>
    <row r="67" spans="1:2">
      <c r="B67" s="101"/>
    </row>
    <row r="68" spans="1:2">
      <c r="B68" s="101"/>
    </row>
    <row r="69" spans="1:2">
      <c r="B69" s="101"/>
    </row>
    <row r="82" spans="1:1">
      <c r="A82" s="178"/>
    </row>
  </sheetData>
  <sheetProtection formatRows="0"/>
  <mergeCells count="5">
    <mergeCell ref="A59:B59"/>
    <mergeCell ref="A60:B60"/>
    <mergeCell ref="A61:B61"/>
    <mergeCell ref="A62:B62"/>
    <mergeCell ref="A63:B6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K139"/>
  <sheetViews>
    <sheetView zoomScale="60" zoomScaleNormal="60" workbookViewId="0">
      <pane xSplit="1" ySplit="1" topLeftCell="F2" activePane="bottomRight" state="frozen"/>
      <selection pane="bottomRight" activeCell="J91" sqref="J2:J91"/>
      <selection pane="bottomLeft" activeCell="A2" sqref="A2"/>
      <selection pane="topRight" activeCell="B1" sqref="B1"/>
    </sheetView>
  </sheetViews>
  <sheetFormatPr defaultColWidth="10.625" defaultRowHeight="15.6"/>
  <cols>
    <col min="1" max="1" width="52.875" style="100" customWidth="1"/>
    <col min="2" max="2" width="64.625" style="100" customWidth="1"/>
    <col min="3" max="3" width="8.625" style="100" customWidth="1"/>
    <col min="4" max="4" width="64.625" style="100" customWidth="1"/>
    <col min="5" max="5" width="8.625" style="100" customWidth="1"/>
    <col min="6" max="6" width="64.625" style="100" customWidth="1"/>
    <col min="7" max="7" width="11.25" style="100" customWidth="1"/>
    <col min="8" max="8" width="30.625" style="100" customWidth="1"/>
    <col min="9" max="9" width="8.625" style="100" customWidth="1"/>
    <col min="10" max="10" width="16.625" style="100" customWidth="1"/>
    <col min="11" max="11" width="15.125" style="8" customWidth="1"/>
    <col min="12" max="12" width="15.5" style="8" customWidth="1"/>
    <col min="13" max="16384" width="10.625" style="8"/>
  </cols>
  <sheetData>
    <row r="1" spans="1:11" ht="77.45">
      <c r="A1" s="7" t="s">
        <v>106</v>
      </c>
      <c r="B1" s="23" t="s">
        <v>107</v>
      </c>
      <c r="C1" s="33" t="s">
        <v>108</v>
      </c>
      <c r="D1" s="23" t="s">
        <v>109</v>
      </c>
      <c r="E1" s="33" t="s">
        <v>110</v>
      </c>
      <c r="F1" s="23" t="s">
        <v>111</v>
      </c>
      <c r="G1" s="33" t="s">
        <v>108</v>
      </c>
      <c r="H1" s="23" t="s">
        <v>112</v>
      </c>
      <c r="I1" s="33" t="s">
        <v>110</v>
      </c>
      <c r="J1" s="41" t="s">
        <v>24</v>
      </c>
      <c r="K1" s="10"/>
    </row>
    <row r="2" spans="1:11">
      <c r="A2" s="25" t="s">
        <v>113</v>
      </c>
      <c r="B2" s="159">
        <v>0</v>
      </c>
      <c r="C2" s="165">
        <v>0.05</v>
      </c>
      <c r="D2" s="159">
        <v>12</v>
      </c>
      <c r="E2" s="165">
        <v>0.04</v>
      </c>
      <c r="F2" s="159">
        <v>0</v>
      </c>
      <c r="G2" s="116">
        <v>0.04</v>
      </c>
      <c r="H2" s="93">
        <v>0</v>
      </c>
      <c r="I2" s="66">
        <v>0.02</v>
      </c>
      <c r="J2" s="69">
        <f>B2*C2+D2*E2+F2*G2+H2*I2</f>
        <v>0.48</v>
      </c>
    </row>
    <row r="3" spans="1:11" s="15" customFormat="1" ht="216.95">
      <c r="A3" s="28"/>
      <c r="B3" s="159"/>
      <c r="C3" s="165"/>
      <c r="D3" s="167" t="s">
        <v>114</v>
      </c>
      <c r="E3" s="165"/>
      <c r="F3" s="159"/>
      <c r="G3" s="116"/>
      <c r="H3" s="93"/>
      <c r="I3" s="67"/>
      <c r="J3" s="69"/>
    </row>
    <row r="4" spans="1:11" ht="46.5">
      <c r="A4" s="25" t="s">
        <v>115</v>
      </c>
      <c r="B4" s="163">
        <v>10</v>
      </c>
      <c r="C4" s="165">
        <v>0.03</v>
      </c>
      <c r="D4" s="163">
        <v>0</v>
      </c>
      <c r="E4" s="165">
        <v>3.5000000000000003E-2</v>
      </c>
      <c r="F4" s="163">
        <v>0</v>
      </c>
      <c r="G4" s="116">
        <v>3.5000000000000003E-2</v>
      </c>
      <c r="H4" s="86">
        <v>0</v>
      </c>
      <c r="I4" s="66">
        <v>0.02</v>
      </c>
      <c r="J4" s="69">
        <f t="shared" ref="J4:J70" si="0">B4*C4+D4*E4+F4*G4+H4*I4</f>
        <v>0.3</v>
      </c>
    </row>
    <row r="5" spans="1:11" ht="93">
      <c r="A5" s="24"/>
      <c r="B5" s="167" t="s">
        <v>116</v>
      </c>
      <c r="C5" s="165"/>
      <c r="D5" s="163"/>
      <c r="E5" s="165"/>
      <c r="F5" s="163"/>
      <c r="G5" s="116"/>
      <c r="H5" s="86"/>
      <c r="I5" s="66"/>
      <c r="J5" s="69"/>
    </row>
    <row r="6" spans="1:11" ht="30.95">
      <c r="A6" s="25" t="s">
        <v>117</v>
      </c>
      <c r="B6" s="159">
        <v>0</v>
      </c>
      <c r="C6" s="165">
        <v>0.04</v>
      </c>
      <c r="D6" s="159">
        <v>10</v>
      </c>
      <c r="E6" s="165">
        <v>0.04</v>
      </c>
      <c r="F6" s="159">
        <v>0</v>
      </c>
      <c r="G6" s="116">
        <v>0.04</v>
      </c>
      <c r="H6" s="93">
        <v>0</v>
      </c>
      <c r="I6" s="66">
        <v>0.02</v>
      </c>
      <c r="J6" s="69">
        <f t="shared" si="0"/>
        <v>0.4</v>
      </c>
    </row>
    <row r="7" spans="1:11" ht="201.6">
      <c r="A7" s="24"/>
      <c r="B7" s="159"/>
      <c r="C7" s="165"/>
      <c r="D7" s="167" t="s">
        <v>118</v>
      </c>
      <c r="E7" s="165"/>
      <c r="F7" s="159"/>
      <c r="G7" s="116"/>
      <c r="H7" s="93"/>
      <c r="I7" s="66"/>
      <c r="J7" s="69"/>
    </row>
    <row r="8" spans="1:11">
      <c r="A8" s="25" t="s">
        <v>119</v>
      </c>
      <c r="B8" s="163">
        <v>0</v>
      </c>
      <c r="C8" s="165">
        <v>0.04</v>
      </c>
      <c r="D8" s="163">
        <v>10</v>
      </c>
      <c r="E8" s="165">
        <v>0.03</v>
      </c>
      <c r="F8" s="163">
        <v>0</v>
      </c>
      <c r="G8" s="116">
        <v>0.03</v>
      </c>
      <c r="H8" s="86">
        <v>0</v>
      </c>
      <c r="I8" s="66">
        <v>1.4999999999999999E-2</v>
      </c>
      <c r="J8" s="69">
        <f t="shared" si="0"/>
        <v>0.3</v>
      </c>
    </row>
    <row r="9" spans="1:11" ht="123.95">
      <c r="A9" s="25"/>
      <c r="B9" s="163"/>
      <c r="C9" s="165"/>
      <c r="D9" s="167" t="s">
        <v>120</v>
      </c>
      <c r="E9" s="165"/>
      <c r="F9" s="163"/>
      <c r="G9" s="116"/>
      <c r="H9" s="86"/>
      <c r="I9" s="66"/>
      <c r="J9" s="69"/>
    </row>
    <row r="10" spans="1:11">
      <c r="A10" s="25" t="s">
        <v>121</v>
      </c>
      <c r="B10" s="159">
        <v>0</v>
      </c>
      <c r="C10" s="165">
        <v>0.04</v>
      </c>
      <c r="D10" s="159">
        <v>13</v>
      </c>
      <c r="E10" s="165">
        <v>0.04</v>
      </c>
      <c r="F10" s="159">
        <v>0</v>
      </c>
      <c r="G10" s="116">
        <v>0.04</v>
      </c>
      <c r="H10" s="93">
        <v>0</v>
      </c>
      <c r="I10" s="66">
        <v>0</v>
      </c>
      <c r="J10" s="69">
        <f t="shared" si="0"/>
        <v>0.52</v>
      </c>
    </row>
    <row r="11" spans="1:11" ht="108.6">
      <c r="A11" s="25"/>
      <c r="B11" s="159"/>
      <c r="C11" s="165"/>
      <c r="D11" s="159" t="s">
        <v>122</v>
      </c>
      <c r="E11" s="165"/>
      <c r="F11" s="159"/>
      <c r="G11" s="116"/>
      <c r="H11" s="93"/>
      <c r="I11" s="66"/>
      <c r="J11" s="69"/>
    </row>
    <row r="12" spans="1:11">
      <c r="A12" s="25" t="s">
        <v>123</v>
      </c>
      <c r="B12" s="163">
        <v>0</v>
      </c>
      <c r="C12" s="165">
        <v>0.02</v>
      </c>
      <c r="D12" s="163">
        <v>10</v>
      </c>
      <c r="E12" s="165">
        <v>1.4999999999999999E-2</v>
      </c>
      <c r="F12" s="163">
        <v>0</v>
      </c>
      <c r="G12" s="116">
        <v>1.4999999999999999E-2</v>
      </c>
      <c r="H12" s="86">
        <v>0</v>
      </c>
      <c r="I12" s="66">
        <v>0</v>
      </c>
      <c r="J12" s="69">
        <f t="shared" si="0"/>
        <v>0.15</v>
      </c>
    </row>
    <row r="13" spans="1:11" ht="46.5">
      <c r="A13" s="25"/>
      <c r="B13" s="163"/>
      <c r="C13" s="165"/>
      <c r="D13" s="163" t="s">
        <v>124</v>
      </c>
      <c r="E13" s="165"/>
      <c r="F13" s="163"/>
      <c r="G13" s="116"/>
      <c r="H13" s="86"/>
      <c r="I13" s="66"/>
      <c r="J13" s="69"/>
    </row>
    <row r="14" spans="1:11" ht="46.5">
      <c r="A14" s="25" t="s">
        <v>125</v>
      </c>
      <c r="B14" s="159">
        <v>0</v>
      </c>
      <c r="C14" s="165">
        <v>0.03</v>
      </c>
      <c r="D14" s="93">
        <v>15</v>
      </c>
      <c r="E14" s="165">
        <v>2.5000000000000001E-2</v>
      </c>
      <c r="F14" s="159">
        <v>0</v>
      </c>
      <c r="G14" s="116">
        <v>2.5000000000000001E-2</v>
      </c>
      <c r="H14" s="93">
        <v>0</v>
      </c>
      <c r="I14" s="66">
        <v>0.02</v>
      </c>
      <c r="J14" s="69">
        <f t="shared" si="0"/>
        <v>0.375</v>
      </c>
    </row>
    <row r="15" spans="1:11" ht="155.1">
      <c r="A15" s="25"/>
      <c r="B15" s="159"/>
      <c r="C15" s="165"/>
      <c r="D15" s="167" t="s">
        <v>126</v>
      </c>
      <c r="E15" s="165"/>
      <c r="F15" s="159"/>
      <c r="G15" s="116"/>
      <c r="H15" s="93"/>
      <c r="I15" s="66"/>
      <c r="J15" s="69"/>
    </row>
    <row r="16" spans="1:11">
      <c r="A16" s="23" t="s">
        <v>127</v>
      </c>
      <c r="B16" s="163">
        <v>0</v>
      </c>
      <c r="C16" s="165">
        <v>0.03</v>
      </c>
      <c r="D16" s="163">
        <v>10</v>
      </c>
      <c r="E16" s="165">
        <v>0.04</v>
      </c>
      <c r="F16" s="163">
        <v>0</v>
      </c>
      <c r="G16" s="116">
        <v>0.04</v>
      </c>
      <c r="H16" s="86">
        <v>0</v>
      </c>
      <c r="I16" s="66">
        <v>1.4999999999999999E-2</v>
      </c>
      <c r="J16" s="69">
        <f t="shared" si="0"/>
        <v>0.4</v>
      </c>
    </row>
    <row r="17" spans="1:10" ht="77.45">
      <c r="A17" s="24"/>
      <c r="B17" s="163"/>
      <c r="C17" s="165"/>
      <c r="D17" s="167" t="s">
        <v>128</v>
      </c>
      <c r="E17" s="165"/>
      <c r="F17" s="163"/>
      <c r="G17" s="116"/>
      <c r="H17" s="86"/>
      <c r="I17" s="66"/>
      <c r="J17" s="69"/>
    </row>
    <row r="18" spans="1:10">
      <c r="A18" s="23" t="s">
        <v>129</v>
      </c>
      <c r="B18" s="159">
        <v>18</v>
      </c>
      <c r="C18" s="165">
        <v>0.03</v>
      </c>
      <c r="D18" s="159"/>
      <c r="E18" s="165">
        <v>0.03</v>
      </c>
      <c r="F18" s="159">
        <v>0</v>
      </c>
      <c r="G18" s="116">
        <v>0.03</v>
      </c>
      <c r="H18" s="93">
        <v>0</v>
      </c>
      <c r="I18" s="66">
        <v>0</v>
      </c>
      <c r="J18" s="69">
        <f t="shared" si="0"/>
        <v>0.54</v>
      </c>
    </row>
    <row r="19" spans="1:10" ht="30.95">
      <c r="A19" s="24"/>
      <c r="B19" s="159" t="s">
        <v>130</v>
      </c>
      <c r="C19" s="165"/>
      <c r="D19" s="159"/>
      <c r="E19" s="165"/>
      <c r="F19" s="159"/>
      <c r="G19" s="116"/>
      <c r="H19" s="93"/>
      <c r="I19" s="66"/>
      <c r="J19" s="69"/>
    </row>
    <row r="20" spans="1:10" ht="44.45" customHeight="1">
      <c r="A20" s="23" t="s">
        <v>131</v>
      </c>
      <c r="B20" s="163">
        <v>0</v>
      </c>
      <c r="C20" s="165">
        <v>0.03</v>
      </c>
      <c r="D20" s="163">
        <v>12</v>
      </c>
      <c r="E20" s="165">
        <v>2.5000000000000001E-2</v>
      </c>
      <c r="F20" s="163">
        <v>0</v>
      </c>
      <c r="G20" s="116">
        <v>2.5000000000000001E-2</v>
      </c>
      <c r="H20" s="86">
        <v>0</v>
      </c>
      <c r="I20" s="66">
        <v>0</v>
      </c>
      <c r="J20" s="69">
        <f t="shared" si="0"/>
        <v>0.30000000000000004</v>
      </c>
    </row>
    <row r="21" spans="1:10" ht="93">
      <c r="A21" s="22"/>
      <c r="B21" s="163"/>
      <c r="C21" s="165"/>
      <c r="D21" s="167" t="s">
        <v>132</v>
      </c>
      <c r="E21" s="165"/>
      <c r="F21" s="163"/>
      <c r="G21" s="116"/>
      <c r="H21" s="86"/>
      <c r="I21" s="66"/>
      <c r="J21" s="69"/>
    </row>
    <row r="22" spans="1:10">
      <c r="A22" s="23" t="s">
        <v>133</v>
      </c>
      <c r="B22" s="159">
        <v>0</v>
      </c>
      <c r="C22" s="165">
        <v>0.03</v>
      </c>
      <c r="D22" s="159">
        <v>12</v>
      </c>
      <c r="E22" s="165">
        <v>3.5000000000000003E-2</v>
      </c>
      <c r="F22" s="159">
        <v>0</v>
      </c>
      <c r="G22" s="116">
        <v>3.5000000000000003E-2</v>
      </c>
      <c r="H22" s="93">
        <v>0</v>
      </c>
      <c r="I22" s="66">
        <v>0.02</v>
      </c>
      <c r="J22" s="69">
        <f t="shared" si="0"/>
        <v>0.42000000000000004</v>
      </c>
    </row>
    <row r="23" spans="1:10" ht="123.95">
      <c r="A23" s="22"/>
      <c r="B23" s="159"/>
      <c r="C23" s="165"/>
      <c r="D23" s="167" t="s">
        <v>134</v>
      </c>
      <c r="E23" s="165"/>
      <c r="F23" s="159"/>
      <c r="G23" s="116"/>
      <c r="H23" s="93"/>
      <c r="I23" s="66"/>
      <c r="J23" s="69"/>
    </row>
    <row r="24" spans="1:10">
      <c r="A24" s="22" t="s">
        <v>135</v>
      </c>
      <c r="B24" s="163">
        <v>0</v>
      </c>
      <c r="C24" s="165">
        <v>0.03</v>
      </c>
      <c r="D24" s="163">
        <v>12</v>
      </c>
      <c r="E24" s="165">
        <v>3.5000000000000003E-2</v>
      </c>
      <c r="F24" s="163">
        <v>0</v>
      </c>
      <c r="G24" s="116">
        <v>3.5000000000000003E-2</v>
      </c>
      <c r="H24" s="86">
        <v>0</v>
      </c>
      <c r="I24" s="66">
        <v>0.02</v>
      </c>
      <c r="J24" s="69">
        <f t="shared" si="0"/>
        <v>0.42000000000000004</v>
      </c>
    </row>
    <row r="25" spans="1:10" ht="139.5">
      <c r="A25" s="22"/>
      <c r="B25" s="163"/>
      <c r="C25" s="165"/>
      <c r="D25" s="167" t="s">
        <v>136</v>
      </c>
      <c r="E25" s="165"/>
      <c r="F25" s="163"/>
      <c r="G25" s="116"/>
      <c r="H25" s="86"/>
      <c r="I25" s="66"/>
      <c r="J25" s="69"/>
    </row>
    <row r="26" spans="1:10" ht="30.95">
      <c r="A26" s="23" t="s">
        <v>137</v>
      </c>
      <c r="B26" s="159">
        <v>0</v>
      </c>
      <c r="C26" s="165">
        <v>0.02</v>
      </c>
      <c r="D26" s="159">
        <v>8</v>
      </c>
      <c r="E26" s="165">
        <v>1.4999999999999999E-2</v>
      </c>
      <c r="F26" s="159">
        <v>0</v>
      </c>
      <c r="G26" s="116">
        <v>1.4999999999999999E-2</v>
      </c>
      <c r="H26" s="93">
        <v>0</v>
      </c>
      <c r="I26" s="66">
        <v>0.02</v>
      </c>
      <c r="J26" s="69">
        <f t="shared" si="0"/>
        <v>0.12</v>
      </c>
    </row>
    <row r="27" spans="1:10" ht="30.95">
      <c r="A27" s="22"/>
      <c r="B27" s="159"/>
      <c r="C27" s="165"/>
      <c r="D27" s="167" t="s">
        <v>138</v>
      </c>
      <c r="E27" s="165"/>
      <c r="F27" s="159"/>
      <c r="G27" s="116"/>
      <c r="H27" s="93"/>
      <c r="I27" s="66"/>
      <c r="J27" s="69"/>
    </row>
    <row r="28" spans="1:10">
      <c r="A28" s="23" t="s">
        <v>139</v>
      </c>
      <c r="B28" s="163">
        <v>0</v>
      </c>
      <c r="C28" s="165">
        <v>0.02</v>
      </c>
      <c r="D28" s="163">
        <v>13</v>
      </c>
      <c r="E28" s="165">
        <v>0.02</v>
      </c>
      <c r="F28" s="163">
        <v>0</v>
      </c>
      <c r="G28" s="116">
        <v>0.02</v>
      </c>
      <c r="H28" s="86">
        <v>0</v>
      </c>
      <c r="I28" s="66">
        <v>0.02</v>
      </c>
      <c r="J28" s="69">
        <f t="shared" si="0"/>
        <v>0.26</v>
      </c>
    </row>
    <row r="29" spans="1:10" ht="186">
      <c r="A29" s="22"/>
      <c r="B29" s="163"/>
      <c r="C29" s="165"/>
      <c r="D29" s="167" t="s">
        <v>140</v>
      </c>
      <c r="E29" s="165"/>
      <c r="F29" s="163"/>
      <c r="G29" s="116"/>
      <c r="H29" s="86"/>
      <c r="I29" s="66"/>
      <c r="J29" s="69"/>
    </row>
    <row r="30" spans="1:10">
      <c r="A30" s="23" t="s">
        <v>141</v>
      </c>
      <c r="B30" s="159">
        <v>0</v>
      </c>
      <c r="C30" s="165">
        <v>0.03</v>
      </c>
      <c r="D30" s="159">
        <v>0</v>
      </c>
      <c r="E30" s="165">
        <v>0.02</v>
      </c>
      <c r="F30" s="159">
        <v>0</v>
      </c>
      <c r="G30" s="116">
        <v>2.5000000000000001E-2</v>
      </c>
      <c r="H30" s="93">
        <v>0</v>
      </c>
      <c r="I30" s="66">
        <v>0.02</v>
      </c>
      <c r="J30" s="69">
        <f t="shared" si="0"/>
        <v>0</v>
      </c>
    </row>
    <row r="31" spans="1:10">
      <c r="A31" s="22"/>
      <c r="B31" s="159"/>
      <c r="C31" s="165"/>
      <c r="D31" s="159"/>
      <c r="E31" s="165"/>
      <c r="F31" s="159"/>
      <c r="G31" s="116"/>
      <c r="H31" s="93"/>
      <c r="I31" s="66"/>
      <c r="J31" s="69"/>
    </row>
    <row r="32" spans="1:10">
      <c r="A32" s="22" t="s">
        <v>142</v>
      </c>
      <c r="B32" s="163">
        <v>0</v>
      </c>
      <c r="C32" s="165">
        <v>0.03</v>
      </c>
      <c r="D32" s="163">
        <v>0</v>
      </c>
      <c r="E32" s="165">
        <v>0.02</v>
      </c>
      <c r="F32" s="163">
        <v>0</v>
      </c>
      <c r="G32" s="116">
        <v>0.02</v>
      </c>
      <c r="H32" s="86">
        <v>0</v>
      </c>
      <c r="I32" s="66">
        <v>0.02</v>
      </c>
      <c r="J32" s="69">
        <f t="shared" si="0"/>
        <v>0</v>
      </c>
    </row>
    <row r="33" spans="1:10">
      <c r="A33" s="22"/>
      <c r="B33" s="163"/>
      <c r="C33" s="165"/>
      <c r="D33" s="163"/>
      <c r="E33" s="165"/>
      <c r="F33" s="163"/>
      <c r="G33" s="116"/>
      <c r="H33" s="86"/>
      <c r="I33" s="66"/>
      <c r="J33" s="69"/>
    </row>
    <row r="34" spans="1:10">
      <c r="A34" s="23" t="s">
        <v>143</v>
      </c>
      <c r="B34" s="159">
        <v>20</v>
      </c>
      <c r="C34" s="165">
        <v>0.03</v>
      </c>
      <c r="D34" s="159">
        <v>0</v>
      </c>
      <c r="E34" s="165">
        <v>0.02</v>
      </c>
      <c r="F34" s="159">
        <v>0</v>
      </c>
      <c r="G34" s="116">
        <v>0.02</v>
      </c>
      <c r="H34" s="93">
        <v>0</v>
      </c>
      <c r="I34" s="66">
        <v>0.01</v>
      </c>
      <c r="J34" s="69">
        <f t="shared" si="0"/>
        <v>0.6</v>
      </c>
    </row>
    <row r="35" spans="1:10" ht="77.45">
      <c r="A35" s="22"/>
      <c r="B35" s="159" t="s">
        <v>144</v>
      </c>
      <c r="C35" s="165"/>
      <c r="D35" s="159"/>
      <c r="E35" s="165"/>
      <c r="F35" s="159"/>
      <c r="G35" s="116"/>
      <c r="H35" s="93"/>
      <c r="I35" s="66"/>
      <c r="J35" s="69"/>
    </row>
    <row r="36" spans="1:10" ht="30.95">
      <c r="A36" s="23" t="s">
        <v>145</v>
      </c>
      <c r="B36" s="163">
        <v>0</v>
      </c>
      <c r="C36" s="165">
        <v>0.04</v>
      </c>
      <c r="D36" s="163">
        <v>0</v>
      </c>
      <c r="E36" s="165">
        <v>0.04</v>
      </c>
      <c r="F36" s="163">
        <v>0</v>
      </c>
      <c r="G36" s="116">
        <v>0.04</v>
      </c>
      <c r="H36" s="86">
        <v>0</v>
      </c>
      <c r="I36" s="66">
        <v>0.02</v>
      </c>
      <c r="J36" s="69">
        <f t="shared" si="0"/>
        <v>0</v>
      </c>
    </row>
    <row r="37" spans="1:10">
      <c r="A37" s="22"/>
      <c r="B37" s="163"/>
      <c r="C37" s="165"/>
      <c r="D37" s="163"/>
      <c r="E37" s="165"/>
      <c r="F37" s="163"/>
      <c r="G37" s="116"/>
      <c r="H37" s="86"/>
      <c r="I37" s="66"/>
      <c r="J37" s="69"/>
    </row>
    <row r="38" spans="1:10">
      <c r="A38" s="23" t="s">
        <v>146</v>
      </c>
      <c r="B38" s="159">
        <v>0</v>
      </c>
      <c r="C38" s="165">
        <v>0.03</v>
      </c>
      <c r="D38" s="159">
        <v>0</v>
      </c>
      <c r="E38" s="165">
        <v>2.5000000000000001E-2</v>
      </c>
      <c r="F38" s="159">
        <v>0</v>
      </c>
      <c r="G38" s="116">
        <v>2.5000000000000001E-2</v>
      </c>
      <c r="H38" s="93">
        <v>0</v>
      </c>
      <c r="I38" s="66">
        <v>0.02</v>
      </c>
      <c r="J38" s="69">
        <f t="shared" si="0"/>
        <v>0</v>
      </c>
    </row>
    <row r="39" spans="1:10">
      <c r="A39" s="22"/>
      <c r="B39" s="159"/>
      <c r="C39" s="165"/>
      <c r="D39" s="159"/>
      <c r="E39" s="165"/>
      <c r="F39" s="159"/>
      <c r="G39" s="116"/>
      <c r="H39" s="93"/>
      <c r="I39" s="66"/>
      <c r="J39" s="69"/>
    </row>
    <row r="40" spans="1:10">
      <c r="A40" s="23" t="s">
        <v>147</v>
      </c>
      <c r="B40" s="163">
        <v>20</v>
      </c>
      <c r="C40" s="165">
        <v>0.02</v>
      </c>
      <c r="D40" s="163">
        <v>0</v>
      </c>
      <c r="E40" s="165">
        <v>0.02</v>
      </c>
      <c r="F40" s="163">
        <v>0</v>
      </c>
      <c r="G40" s="116">
        <v>0.02</v>
      </c>
      <c r="H40" s="86">
        <v>0</v>
      </c>
      <c r="I40" s="66">
        <v>0.02</v>
      </c>
      <c r="J40" s="69">
        <f t="shared" si="0"/>
        <v>0.4</v>
      </c>
    </row>
    <row r="41" spans="1:10" ht="46.5">
      <c r="A41" s="22"/>
      <c r="B41" s="163" t="s">
        <v>148</v>
      </c>
      <c r="C41" s="165"/>
      <c r="D41" s="163"/>
      <c r="E41" s="165"/>
      <c r="F41" s="163"/>
      <c r="G41" s="116"/>
      <c r="H41" s="86"/>
      <c r="I41" s="66"/>
      <c r="J41" s="69"/>
    </row>
    <row r="42" spans="1:10" ht="30.95">
      <c r="A42" s="23" t="s">
        <v>149</v>
      </c>
      <c r="B42" s="159">
        <v>0</v>
      </c>
      <c r="C42" s="165">
        <v>0.02</v>
      </c>
      <c r="D42" s="159">
        <v>0</v>
      </c>
      <c r="E42" s="165">
        <v>0.02</v>
      </c>
      <c r="F42" s="159"/>
      <c r="G42" s="116">
        <v>0.02</v>
      </c>
      <c r="H42" s="93">
        <v>0</v>
      </c>
      <c r="I42" s="66">
        <v>0.02</v>
      </c>
      <c r="J42" s="69">
        <f t="shared" si="0"/>
        <v>0</v>
      </c>
    </row>
    <row r="43" spans="1:10">
      <c r="A43" s="22"/>
      <c r="B43" s="159"/>
      <c r="C43" s="165"/>
      <c r="D43" s="159"/>
      <c r="E43" s="165"/>
      <c r="F43" s="159"/>
      <c r="G43" s="116"/>
      <c r="H43" s="93"/>
      <c r="I43" s="66"/>
      <c r="J43" s="69"/>
    </row>
    <row r="44" spans="1:10" ht="30.95">
      <c r="A44" s="23" t="s">
        <v>150</v>
      </c>
      <c r="B44" s="163">
        <v>0</v>
      </c>
      <c r="C44" s="165">
        <v>0.02</v>
      </c>
      <c r="D44" s="163">
        <v>0</v>
      </c>
      <c r="E44" s="165">
        <v>0.02</v>
      </c>
      <c r="F44" s="163">
        <v>0</v>
      </c>
      <c r="G44" s="116">
        <v>0.02</v>
      </c>
      <c r="H44" s="86">
        <v>0</v>
      </c>
      <c r="I44" s="66">
        <v>0.02</v>
      </c>
      <c r="J44" s="69">
        <f t="shared" si="0"/>
        <v>0</v>
      </c>
    </row>
    <row r="45" spans="1:10">
      <c r="A45" s="22"/>
      <c r="B45" s="163"/>
      <c r="C45" s="165"/>
      <c r="D45" s="163"/>
      <c r="E45" s="165"/>
      <c r="F45" s="163"/>
      <c r="G45" s="116"/>
      <c r="H45" s="86"/>
      <c r="I45" s="66"/>
      <c r="J45" s="69"/>
    </row>
    <row r="46" spans="1:10">
      <c r="A46" s="23" t="s">
        <v>151</v>
      </c>
      <c r="B46" s="159">
        <v>20</v>
      </c>
      <c r="C46" s="165">
        <v>0.02</v>
      </c>
      <c r="D46" s="159">
        <v>0</v>
      </c>
      <c r="E46" s="165">
        <v>0.02</v>
      </c>
      <c r="F46" s="159">
        <v>0</v>
      </c>
      <c r="G46" s="116">
        <v>0.02</v>
      </c>
      <c r="H46" s="93">
        <v>0</v>
      </c>
      <c r="I46" s="66">
        <v>0.02</v>
      </c>
      <c r="J46" s="69">
        <f t="shared" si="0"/>
        <v>0.4</v>
      </c>
    </row>
    <row r="47" spans="1:10" ht="46.5">
      <c r="A47" s="23"/>
      <c r="B47" s="159" t="s">
        <v>152</v>
      </c>
      <c r="C47" s="165"/>
      <c r="D47" s="159"/>
      <c r="E47" s="165"/>
      <c r="F47" s="159"/>
      <c r="G47" s="116"/>
      <c r="H47" s="93"/>
      <c r="I47" s="66"/>
      <c r="J47" s="69"/>
    </row>
    <row r="48" spans="1:10">
      <c r="A48" s="23" t="s">
        <v>153</v>
      </c>
      <c r="B48" s="163">
        <v>20</v>
      </c>
      <c r="C48" s="165">
        <v>0.02</v>
      </c>
      <c r="D48" s="163">
        <v>0</v>
      </c>
      <c r="E48" s="165">
        <v>0.02</v>
      </c>
      <c r="F48" s="163">
        <v>0</v>
      </c>
      <c r="G48" s="116">
        <v>0.02</v>
      </c>
      <c r="H48" s="86">
        <v>0</v>
      </c>
      <c r="I48" s="66">
        <v>0.02</v>
      </c>
      <c r="J48" s="69">
        <f t="shared" si="0"/>
        <v>0.4</v>
      </c>
    </row>
    <row r="49" spans="1:10" ht="46.5">
      <c r="A49" s="22"/>
      <c r="B49" s="159" t="s">
        <v>152</v>
      </c>
      <c r="C49" s="165"/>
      <c r="D49" s="163"/>
      <c r="E49" s="165"/>
      <c r="F49" s="163"/>
      <c r="G49" s="116"/>
      <c r="H49" s="86"/>
      <c r="I49" s="66"/>
      <c r="J49" s="69"/>
    </row>
    <row r="50" spans="1:10">
      <c r="A50" s="23" t="s">
        <v>154</v>
      </c>
      <c r="B50" s="159">
        <v>0</v>
      </c>
      <c r="C50" s="165">
        <v>0.02</v>
      </c>
      <c r="D50" s="159">
        <v>15</v>
      </c>
      <c r="E50" s="165">
        <v>0.02</v>
      </c>
      <c r="F50" s="159"/>
      <c r="G50" s="116">
        <v>0.02</v>
      </c>
      <c r="H50" s="93">
        <v>0</v>
      </c>
      <c r="I50" s="66">
        <v>0.05</v>
      </c>
      <c r="J50" s="69">
        <f t="shared" si="0"/>
        <v>0.3</v>
      </c>
    </row>
    <row r="51" spans="1:10" ht="186">
      <c r="A51" s="22"/>
      <c r="B51" s="159"/>
      <c r="C51" s="165"/>
      <c r="D51" s="167" t="s">
        <v>155</v>
      </c>
      <c r="E51" s="165"/>
      <c r="F51" s="159"/>
      <c r="G51" s="116"/>
      <c r="H51" s="93"/>
      <c r="I51" s="66"/>
      <c r="J51" s="69"/>
    </row>
    <row r="52" spans="1:10">
      <c r="A52" s="23" t="s">
        <v>156</v>
      </c>
      <c r="B52" s="163">
        <v>0</v>
      </c>
      <c r="C52" s="165">
        <v>0.02</v>
      </c>
      <c r="D52" s="163">
        <v>13</v>
      </c>
      <c r="E52" s="165">
        <v>0.02</v>
      </c>
      <c r="F52" s="163">
        <v>0</v>
      </c>
      <c r="G52" s="116">
        <v>0.02</v>
      </c>
      <c r="H52" s="86">
        <v>0</v>
      </c>
      <c r="I52" s="66">
        <v>0.03</v>
      </c>
      <c r="J52" s="69">
        <f t="shared" si="0"/>
        <v>0.26</v>
      </c>
    </row>
    <row r="53" spans="1:10" ht="77.45">
      <c r="A53" s="22"/>
      <c r="B53" s="163"/>
      <c r="C53" s="165"/>
      <c r="D53" s="167" t="s">
        <v>157</v>
      </c>
      <c r="E53" s="165"/>
      <c r="F53" s="163"/>
      <c r="G53" s="116"/>
      <c r="H53" s="86"/>
      <c r="I53" s="66"/>
      <c r="J53" s="69"/>
    </row>
    <row r="54" spans="1:10">
      <c r="A54" s="22" t="s">
        <v>158</v>
      </c>
      <c r="B54" s="159">
        <v>0</v>
      </c>
      <c r="C54" s="165">
        <v>0.02</v>
      </c>
      <c r="D54" s="159">
        <v>12</v>
      </c>
      <c r="E54" s="165">
        <v>0.02</v>
      </c>
      <c r="F54" s="159">
        <v>0</v>
      </c>
      <c r="G54" s="116">
        <v>1.4999999999999999E-2</v>
      </c>
      <c r="H54" s="93">
        <v>0</v>
      </c>
      <c r="I54" s="66">
        <v>0.02</v>
      </c>
      <c r="J54" s="69">
        <f t="shared" si="0"/>
        <v>0.24</v>
      </c>
    </row>
    <row r="55" spans="1:10" ht="108.6">
      <c r="A55" s="22"/>
      <c r="B55" s="159"/>
      <c r="C55" s="165"/>
      <c r="D55" s="167" t="s">
        <v>159</v>
      </c>
      <c r="E55" s="165"/>
      <c r="F55" s="159"/>
      <c r="G55" s="116"/>
      <c r="H55" s="93"/>
      <c r="I55" s="66"/>
      <c r="J55" s="69"/>
    </row>
    <row r="56" spans="1:10">
      <c r="A56" s="23" t="s">
        <v>160</v>
      </c>
      <c r="B56" s="163">
        <v>0</v>
      </c>
      <c r="C56" s="165">
        <v>0.02</v>
      </c>
      <c r="D56" s="163">
        <v>12</v>
      </c>
      <c r="E56" s="165">
        <v>0.02</v>
      </c>
      <c r="F56" s="163">
        <v>0</v>
      </c>
      <c r="G56" s="116">
        <v>0.02</v>
      </c>
      <c r="H56" s="86">
        <v>0</v>
      </c>
      <c r="I56" s="66">
        <v>0.03</v>
      </c>
      <c r="J56" s="69">
        <f t="shared" si="0"/>
        <v>0.24</v>
      </c>
    </row>
    <row r="57" spans="1:10" ht="93">
      <c r="A57" s="22"/>
      <c r="B57" s="163"/>
      <c r="C57" s="165"/>
      <c r="D57" s="163" t="s">
        <v>161</v>
      </c>
      <c r="E57" s="165"/>
      <c r="F57" s="163"/>
      <c r="G57" s="116"/>
      <c r="H57" s="86"/>
      <c r="I57" s="66"/>
      <c r="J57" s="69"/>
    </row>
    <row r="58" spans="1:10" ht="42.95" customHeight="1">
      <c r="A58" s="23" t="s">
        <v>162</v>
      </c>
      <c r="B58" s="159">
        <v>0</v>
      </c>
      <c r="C58" s="165">
        <v>0.02</v>
      </c>
      <c r="D58" s="159">
        <v>12</v>
      </c>
      <c r="E58" s="165">
        <v>2.5000000000000001E-2</v>
      </c>
      <c r="F58" s="159">
        <v>0</v>
      </c>
      <c r="G58" s="116">
        <v>2.5000000000000001E-2</v>
      </c>
      <c r="H58" s="93">
        <v>0</v>
      </c>
      <c r="I58" s="66">
        <v>0.03</v>
      </c>
      <c r="J58" s="69">
        <f t="shared" si="0"/>
        <v>0.30000000000000004</v>
      </c>
    </row>
    <row r="59" spans="1:10" ht="232.5">
      <c r="A59" s="22"/>
      <c r="B59" s="159"/>
      <c r="C59" s="165"/>
      <c r="D59" s="167" t="s">
        <v>163</v>
      </c>
      <c r="E59" s="165"/>
      <c r="F59" s="159"/>
      <c r="G59" s="116"/>
      <c r="H59" s="93"/>
      <c r="I59" s="66"/>
      <c r="J59" s="69"/>
    </row>
    <row r="60" spans="1:10" ht="30.95">
      <c r="A60" s="23" t="s">
        <v>164</v>
      </c>
      <c r="B60" s="163">
        <v>0</v>
      </c>
      <c r="C60" s="165">
        <v>0.02</v>
      </c>
      <c r="D60" s="163">
        <v>12</v>
      </c>
      <c r="E60" s="165">
        <v>1.4999999999999999E-2</v>
      </c>
      <c r="F60" s="163">
        <v>0</v>
      </c>
      <c r="G60" s="116">
        <v>1.4999999999999999E-2</v>
      </c>
      <c r="H60" s="86">
        <v>0</v>
      </c>
      <c r="I60" s="66">
        <v>0.02</v>
      </c>
      <c r="J60" s="69">
        <f t="shared" si="0"/>
        <v>0.18</v>
      </c>
    </row>
    <row r="61" spans="1:10" ht="77.45">
      <c r="A61" s="22"/>
      <c r="B61" s="163"/>
      <c r="C61" s="165"/>
      <c r="D61" s="163" t="s">
        <v>165</v>
      </c>
      <c r="E61" s="165"/>
      <c r="F61" s="163"/>
      <c r="G61" s="116"/>
      <c r="H61" s="86"/>
      <c r="I61" s="66"/>
      <c r="J61" s="69"/>
    </row>
    <row r="62" spans="1:10" ht="44.45" customHeight="1">
      <c r="A62" s="23" t="s">
        <v>166</v>
      </c>
      <c r="B62" s="159">
        <v>0</v>
      </c>
      <c r="C62" s="165">
        <v>0.02</v>
      </c>
      <c r="D62" s="159">
        <v>15</v>
      </c>
      <c r="E62" s="165">
        <v>0.02</v>
      </c>
      <c r="F62" s="159">
        <v>0</v>
      </c>
      <c r="G62" s="116">
        <v>0.02</v>
      </c>
      <c r="H62" s="93">
        <v>0</v>
      </c>
      <c r="I62" s="66">
        <v>0.03</v>
      </c>
      <c r="J62" s="69">
        <f t="shared" si="0"/>
        <v>0.3</v>
      </c>
    </row>
    <row r="63" spans="1:10" ht="281.10000000000002" customHeight="1">
      <c r="A63" s="22"/>
      <c r="B63" s="159"/>
      <c r="C63" s="165"/>
      <c r="D63" s="167" t="s">
        <v>167</v>
      </c>
      <c r="E63" s="165"/>
      <c r="F63" s="159"/>
      <c r="G63" s="116"/>
      <c r="H63" s="93"/>
      <c r="I63" s="66"/>
      <c r="J63" s="69"/>
    </row>
    <row r="64" spans="1:10" ht="36.6" customHeight="1">
      <c r="A64" s="23" t="s">
        <v>168</v>
      </c>
      <c r="B64" s="163">
        <v>0</v>
      </c>
      <c r="C64" s="165">
        <v>0.02</v>
      </c>
      <c r="D64" s="163">
        <v>15</v>
      </c>
      <c r="E64" s="165">
        <v>0.02</v>
      </c>
      <c r="F64" s="163">
        <v>0</v>
      </c>
      <c r="G64" s="116">
        <v>0.02</v>
      </c>
      <c r="H64" s="86">
        <v>0</v>
      </c>
      <c r="I64" s="66">
        <v>0.03</v>
      </c>
      <c r="J64" s="69">
        <f t="shared" si="0"/>
        <v>0.3</v>
      </c>
    </row>
    <row r="65" spans="1:10" ht="201.6">
      <c r="A65" s="22"/>
      <c r="B65" s="163"/>
      <c r="C65" s="165"/>
      <c r="D65" s="167" t="s">
        <v>169</v>
      </c>
      <c r="E65" s="165"/>
      <c r="F65" s="163"/>
      <c r="G65" s="116"/>
      <c r="H65" s="86"/>
      <c r="I65" s="66"/>
      <c r="J65" s="69"/>
    </row>
    <row r="66" spans="1:10">
      <c r="A66" s="22" t="s">
        <v>170</v>
      </c>
      <c r="B66" s="159">
        <v>0</v>
      </c>
      <c r="C66" s="165">
        <v>0.01</v>
      </c>
      <c r="D66" s="159">
        <v>13</v>
      </c>
      <c r="E66" s="165">
        <v>0.01</v>
      </c>
      <c r="F66" s="159">
        <v>0</v>
      </c>
      <c r="G66" s="116">
        <v>0.01</v>
      </c>
      <c r="H66" s="93">
        <v>0</v>
      </c>
      <c r="I66" s="66"/>
      <c r="J66" s="69"/>
    </row>
    <row r="67" spans="1:10" ht="201.6">
      <c r="A67" s="22"/>
      <c r="B67" s="159"/>
      <c r="C67" s="165"/>
      <c r="D67" s="167" t="s">
        <v>171</v>
      </c>
      <c r="E67" s="165"/>
      <c r="F67" s="159"/>
      <c r="G67" s="116"/>
      <c r="H67" s="93"/>
      <c r="I67" s="66"/>
      <c r="J67" s="69"/>
    </row>
    <row r="68" spans="1:10">
      <c r="A68" s="22" t="s">
        <v>172</v>
      </c>
      <c r="B68" s="163">
        <v>0</v>
      </c>
      <c r="C68" s="165">
        <v>0.01</v>
      </c>
      <c r="D68" s="163">
        <v>10</v>
      </c>
      <c r="E68" s="165">
        <v>0.01</v>
      </c>
      <c r="F68" s="163">
        <v>0</v>
      </c>
      <c r="G68" s="116">
        <v>0.01</v>
      </c>
      <c r="H68" s="86">
        <v>0</v>
      </c>
      <c r="I68" s="66"/>
      <c r="J68" s="69"/>
    </row>
    <row r="69" spans="1:10" ht="94.5" customHeight="1">
      <c r="A69" s="22"/>
      <c r="B69" s="163"/>
      <c r="C69" s="165"/>
      <c r="D69" s="184" t="s">
        <v>173</v>
      </c>
      <c r="E69" s="165"/>
      <c r="F69" s="163"/>
      <c r="G69" s="116"/>
      <c r="H69" s="86"/>
      <c r="I69" s="66"/>
      <c r="J69" s="69"/>
    </row>
    <row r="70" spans="1:10" ht="30.95">
      <c r="A70" s="23" t="s">
        <v>174</v>
      </c>
      <c r="B70" s="159">
        <v>0</v>
      </c>
      <c r="C70" s="165">
        <v>0.03</v>
      </c>
      <c r="D70" s="159">
        <v>0</v>
      </c>
      <c r="E70" s="165">
        <v>2.5000000000000001E-2</v>
      </c>
      <c r="F70" s="159">
        <v>0</v>
      </c>
      <c r="G70" s="116">
        <v>0.02</v>
      </c>
      <c r="H70" s="93">
        <v>0</v>
      </c>
      <c r="I70" s="66">
        <v>0</v>
      </c>
      <c r="J70" s="69">
        <f t="shared" si="0"/>
        <v>0</v>
      </c>
    </row>
    <row r="71" spans="1:10">
      <c r="A71" s="22"/>
      <c r="B71" s="159"/>
      <c r="C71" s="165"/>
      <c r="D71" s="159"/>
      <c r="E71" s="165"/>
      <c r="F71" s="159"/>
      <c r="G71" s="116"/>
      <c r="H71" s="93"/>
      <c r="I71" s="66"/>
      <c r="J71" s="69"/>
    </row>
    <row r="72" spans="1:10">
      <c r="A72" s="23" t="s">
        <v>175</v>
      </c>
      <c r="B72" s="163">
        <v>0</v>
      </c>
      <c r="C72" s="165">
        <v>1.4999999999999999E-2</v>
      </c>
      <c r="D72" s="163">
        <v>0</v>
      </c>
      <c r="E72" s="165">
        <v>0.01</v>
      </c>
      <c r="F72" s="163">
        <v>0</v>
      </c>
      <c r="G72" s="116">
        <v>0.01</v>
      </c>
      <c r="H72" s="86">
        <v>0</v>
      </c>
      <c r="I72" s="66">
        <v>0.01</v>
      </c>
      <c r="J72" s="69">
        <f t="shared" ref="J72:J90" si="1">B72*C72+D72*E72+F72*G72+H72*I72</f>
        <v>0</v>
      </c>
    </row>
    <row r="73" spans="1:10">
      <c r="A73" s="22"/>
      <c r="B73" s="163"/>
      <c r="C73" s="165"/>
      <c r="D73" s="163"/>
      <c r="E73" s="165"/>
      <c r="F73" s="163"/>
      <c r="G73" s="116"/>
      <c r="H73" s="86"/>
      <c r="I73" s="66"/>
      <c r="J73" s="69"/>
    </row>
    <row r="74" spans="1:10" ht="34.5" customHeight="1">
      <c r="A74" s="23" t="s">
        <v>176</v>
      </c>
      <c r="B74" s="159">
        <v>0</v>
      </c>
      <c r="C74" s="165">
        <v>0.02</v>
      </c>
      <c r="D74" s="159">
        <v>15</v>
      </c>
      <c r="E74" s="165">
        <v>1.4999999999999999E-2</v>
      </c>
      <c r="F74" s="159">
        <v>0</v>
      </c>
      <c r="G74" s="116">
        <v>1.4999999999999999E-2</v>
      </c>
      <c r="H74" s="93">
        <v>0</v>
      </c>
      <c r="I74" s="66">
        <v>0</v>
      </c>
      <c r="J74" s="69">
        <f t="shared" si="1"/>
        <v>0.22499999999999998</v>
      </c>
    </row>
    <row r="75" spans="1:10" ht="139.5">
      <c r="A75" s="22"/>
      <c r="B75" s="159"/>
      <c r="C75" s="165"/>
      <c r="D75" s="167" t="s">
        <v>177</v>
      </c>
      <c r="E75" s="165"/>
      <c r="F75" s="159"/>
      <c r="G75" s="116"/>
      <c r="H75" s="93"/>
      <c r="I75" s="66"/>
      <c r="J75" s="69"/>
    </row>
    <row r="76" spans="1:10">
      <c r="A76" s="22" t="s">
        <v>178</v>
      </c>
      <c r="B76" s="163">
        <v>0</v>
      </c>
      <c r="C76" s="165">
        <v>1.4999999999999999E-2</v>
      </c>
      <c r="D76" s="163">
        <v>0</v>
      </c>
      <c r="E76" s="165">
        <v>0.02</v>
      </c>
      <c r="F76" s="163">
        <v>0</v>
      </c>
      <c r="G76" s="116">
        <v>0.02</v>
      </c>
      <c r="H76" s="86">
        <v>0</v>
      </c>
      <c r="I76" s="66">
        <v>0.05</v>
      </c>
      <c r="J76" s="69">
        <f t="shared" si="1"/>
        <v>0</v>
      </c>
    </row>
    <row r="77" spans="1:10">
      <c r="A77" s="22"/>
      <c r="B77" s="163"/>
      <c r="C77" s="165"/>
      <c r="D77" s="163"/>
      <c r="E77" s="165"/>
      <c r="F77" s="163"/>
      <c r="G77" s="116"/>
      <c r="H77" s="86"/>
      <c r="I77" s="66"/>
      <c r="J77" s="69"/>
    </row>
    <row r="78" spans="1:10">
      <c r="A78" s="23" t="s">
        <v>179</v>
      </c>
      <c r="B78" s="159">
        <v>0</v>
      </c>
      <c r="C78" s="165">
        <v>0.01</v>
      </c>
      <c r="D78" s="159">
        <v>0</v>
      </c>
      <c r="E78" s="165">
        <v>0.02</v>
      </c>
      <c r="F78" s="159">
        <v>0</v>
      </c>
      <c r="G78" s="116">
        <v>0.02</v>
      </c>
      <c r="H78" s="93">
        <v>0</v>
      </c>
      <c r="I78" s="66">
        <v>0</v>
      </c>
      <c r="J78" s="69">
        <f t="shared" si="1"/>
        <v>0</v>
      </c>
    </row>
    <row r="79" spans="1:10">
      <c r="A79" s="22"/>
      <c r="B79" s="159"/>
      <c r="C79" s="165"/>
      <c r="D79" s="159"/>
      <c r="E79" s="165"/>
      <c r="F79" s="159"/>
      <c r="G79" s="116"/>
      <c r="H79" s="93"/>
      <c r="I79" s="66"/>
      <c r="J79" s="69"/>
    </row>
    <row r="80" spans="1:10">
      <c r="A80" s="22" t="s">
        <v>180</v>
      </c>
      <c r="B80" s="159">
        <v>15</v>
      </c>
      <c r="C80" s="165">
        <v>0</v>
      </c>
      <c r="D80" s="159">
        <v>0</v>
      </c>
      <c r="E80" s="165">
        <v>0.02</v>
      </c>
      <c r="F80" s="159">
        <v>0</v>
      </c>
      <c r="G80" s="116">
        <v>0.02</v>
      </c>
      <c r="H80" s="93">
        <v>0</v>
      </c>
      <c r="I80" s="66">
        <v>0.03</v>
      </c>
      <c r="J80" s="69">
        <f t="shared" si="1"/>
        <v>0</v>
      </c>
    </row>
    <row r="81" spans="1:11" ht="30.95">
      <c r="A81" s="22"/>
      <c r="B81" s="163" t="s">
        <v>181</v>
      </c>
      <c r="C81" s="165"/>
      <c r="D81" s="163"/>
      <c r="E81" s="165"/>
      <c r="F81" s="163"/>
      <c r="G81" s="116"/>
      <c r="H81" s="86"/>
      <c r="I81" s="66"/>
      <c r="J81" s="69"/>
    </row>
    <row r="82" spans="1:11">
      <c r="A82" s="23" t="s">
        <v>182</v>
      </c>
      <c r="B82" s="163">
        <v>10</v>
      </c>
      <c r="C82" s="165">
        <v>0.01</v>
      </c>
      <c r="D82" s="163">
        <v>0</v>
      </c>
      <c r="E82" s="165">
        <v>0.01</v>
      </c>
      <c r="F82" s="163">
        <v>0</v>
      </c>
      <c r="G82" s="116">
        <v>0.01</v>
      </c>
      <c r="H82" s="86">
        <v>0</v>
      </c>
      <c r="I82" s="66">
        <v>0.02</v>
      </c>
      <c r="J82" s="69">
        <f t="shared" si="1"/>
        <v>0.1</v>
      </c>
    </row>
    <row r="83" spans="1:11" ht="46.5">
      <c r="A83" s="22"/>
      <c r="B83" s="174" t="s">
        <v>183</v>
      </c>
      <c r="C83" s="165"/>
      <c r="D83" s="159"/>
      <c r="E83" s="165"/>
      <c r="F83" s="159"/>
      <c r="G83" s="116"/>
      <c r="H83" s="93"/>
      <c r="I83" s="66"/>
      <c r="J83" s="69"/>
    </row>
    <row r="84" spans="1:11">
      <c r="A84" s="23" t="s">
        <v>184</v>
      </c>
      <c r="B84" s="159">
        <v>0</v>
      </c>
      <c r="C84" s="165">
        <v>0</v>
      </c>
      <c r="D84" s="159">
        <v>0</v>
      </c>
      <c r="E84" s="165">
        <v>0.01</v>
      </c>
      <c r="F84" s="159">
        <v>0</v>
      </c>
      <c r="G84" s="116">
        <v>0.01</v>
      </c>
      <c r="H84" s="93">
        <v>0</v>
      </c>
      <c r="I84" s="66">
        <v>0.04</v>
      </c>
      <c r="J84" s="69">
        <f t="shared" si="1"/>
        <v>0</v>
      </c>
    </row>
    <row r="85" spans="1:11">
      <c r="A85" s="22"/>
      <c r="B85" s="163"/>
      <c r="C85" s="165"/>
      <c r="D85" s="163"/>
      <c r="E85" s="165"/>
      <c r="F85" s="163"/>
      <c r="G85" s="116"/>
      <c r="H85" s="86"/>
      <c r="I85" s="66"/>
      <c r="J85" s="69"/>
    </row>
    <row r="86" spans="1:11">
      <c r="A86" s="23" t="s">
        <v>185</v>
      </c>
      <c r="B86" s="163">
        <v>0</v>
      </c>
      <c r="C86" s="165">
        <v>0.02</v>
      </c>
      <c r="D86" s="163">
        <v>0</v>
      </c>
      <c r="E86" s="165">
        <v>0.01</v>
      </c>
      <c r="F86" s="163">
        <v>0</v>
      </c>
      <c r="G86" s="116">
        <v>1.4999999999999999E-2</v>
      </c>
      <c r="H86" s="86">
        <v>0</v>
      </c>
      <c r="I86" s="66">
        <v>0.04</v>
      </c>
      <c r="J86" s="69">
        <f t="shared" si="1"/>
        <v>0</v>
      </c>
    </row>
    <row r="87" spans="1:11">
      <c r="A87" s="22"/>
      <c r="B87" s="159"/>
      <c r="C87" s="165"/>
      <c r="D87" s="159"/>
      <c r="E87" s="165"/>
      <c r="F87" s="159"/>
      <c r="G87" s="116"/>
      <c r="H87" s="93"/>
      <c r="I87" s="66"/>
      <c r="J87" s="69"/>
    </row>
    <row r="88" spans="1:11">
      <c r="A88" s="22" t="s">
        <v>186</v>
      </c>
      <c r="B88" s="159">
        <v>0</v>
      </c>
      <c r="C88" s="165">
        <v>0</v>
      </c>
      <c r="D88" s="159">
        <v>15</v>
      </c>
      <c r="E88" s="165">
        <v>0.01</v>
      </c>
      <c r="F88" s="159">
        <v>0</v>
      </c>
      <c r="G88" s="116">
        <v>0.01</v>
      </c>
      <c r="H88" s="93">
        <v>0</v>
      </c>
      <c r="I88" s="66">
        <v>0.04</v>
      </c>
      <c r="J88" s="69">
        <f t="shared" si="1"/>
        <v>0.15</v>
      </c>
    </row>
    <row r="89" spans="1:11" ht="108.6">
      <c r="A89" s="22"/>
      <c r="B89" s="159"/>
      <c r="C89" s="165"/>
      <c r="D89" s="174" t="s">
        <v>187</v>
      </c>
      <c r="E89" s="165"/>
      <c r="F89" s="159"/>
      <c r="G89" s="116"/>
      <c r="H89" s="93"/>
      <c r="I89" s="66"/>
      <c r="J89" s="69"/>
    </row>
    <row r="90" spans="1:11">
      <c r="A90" s="25" t="s">
        <v>188</v>
      </c>
      <c r="B90" s="163">
        <v>0</v>
      </c>
      <c r="C90" s="165">
        <v>0</v>
      </c>
      <c r="D90" s="163">
        <v>0</v>
      </c>
      <c r="E90" s="165">
        <v>0.02</v>
      </c>
      <c r="F90" s="163">
        <v>0</v>
      </c>
      <c r="G90" s="116">
        <v>0.02</v>
      </c>
      <c r="H90" s="86">
        <v>4</v>
      </c>
      <c r="I90" s="66">
        <v>0.15</v>
      </c>
      <c r="J90" s="69">
        <f t="shared" si="1"/>
        <v>0.6</v>
      </c>
    </row>
    <row r="91" spans="1:11" ht="30.95">
      <c r="A91" s="43"/>
      <c r="B91" s="163"/>
      <c r="C91" s="165"/>
      <c r="D91" s="163"/>
      <c r="E91" s="165"/>
      <c r="F91" s="163"/>
      <c r="G91" s="116"/>
      <c r="H91" s="86" t="s">
        <v>189</v>
      </c>
      <c r="I91" s="66"/>
      <c r="J91" s="69"/>
    </row>
    <row r="92" spans="1:11">
      <c r="A92" s="7" t="s">
        <v>190</v>
      </c>
      <c r="B92" s="44">
        <f>SUMPRODUCT(B2:B91,C2:C91)</f>
        <v>2.7399999999999998</v>
      </c>
      <c r="C92" s="68">
        <f>SUM(C2:C90)</f>
        <v>1.0000000000000007</v>
      </c>
      <c r="D92" s="49">
        <f>SUMPRODUCT(D2:D91,E2:E91)</f>
        <v>6.8699999999999983</v>
      </c>
      <c r="E92" s="68">
        <f>SUM(E2:E90)</f>
        <v>1.0000000000000007</v>
      </c>
      <c r="F92" s="49">
        <f>SUMPRODUCT(F2:F91,G2:G91)</f>
        <v>0</v>
      </c>
      <c r="G92" s="68">
        <f>SUM(G2:G90)</f>
        <v>1.0000000000000007</v>
      </c>
      <c r="H92" s="49">
        <f>SUMPRODUCT(H2:H91,I2:I91)</f>
        <v>0.6</v>
      </c>
      <c r="I92" s="68">
        <f>SUM(I2:I90)</f>
        <v>1.0000000000000004</v>
      </c>
      <c r="J92" s="189">
        <f>SUM(J2:J90)</f>
        <v>9.98</v>
      </c>
      <c r="K92" s="14" t="s">
        <v>191</v>
      </c>
    </row>
    <row r="93" spans="1:11">
      <c r="A93" s="104"/>
      <c r="B93" s="104"/>
      <c r="C93" s="104"/>
      <c r="D93" s="104"/>
      <c r="E93" s="98"/>
      <c r="F93" s="104"/>
      <c r="G93" s="98"/>
      <c r="H93" s="104"/>
      <c r="I93" s="98"/>
      <c r="J93" s="98"/>
    </row>
    <row r="94" spans="1:11">
      <c r="A94" s="104"/>
      <c r="B94" s="104"/>
      <c r="C94" s="104"/>
      <c r="D94" s="98"/>
      <c r="E94" s="98"/>
      <c r="F94" s="98"/>
      <c r="G94" s="98"/>
      <c r="H94" s="98"/>
      <c r="I94" s="98"/>
      <c r="J94" s="98"/>
    </row>
    <row r="95" spans="1:11" ht="62.1">
      <c r="A95" s="104" t="s">
        <v>192</v>
      </c>
      <c r="B95" s="104"/>
      <c r="C95" s="104"/>
      <c r="D95" s="98"/>
      <c r="E95" s="98"/>
      <c r="F95" s="98"/>
      <c r="G95" s="98"/>
      <c r="H95" s="98"/>
      <c r="I95" s="98"/>
      <c r="J95" s="98"/>
    </row>
    <row r="96" spans="1:11">
      <c r="A96" s="104"/>
      <c r="B96" s="104"/>
      <c r="C96" s="104"/>
      <c r="D96" s="98"/>
      <c r="E96" s="98"/>
      <c r="F96" s="98"/>
      <c r="G96" s="98"/>
      <c r="H96" s="98"/>
      <c r="I96" s="98"/>
      <c r="J96" s="98"/>
    </row>
    <row r="97" spans="1:10" ht="12.75" customHeight="1">
      <c r="A97" s="104"/>
      <c r="B97" s="104"/>
      <c r="C97" s="104"/>
      <c r="D97" s="98"/>
      <c r="E97" s="98"/>
      <c r="F97" s="98"/>
      <c r="G97" s="98"/>
      <c r="H97" s="98"/>
      <c r="I97" s="98"/>
      <c r="J97" s="98"/>
    </row>
    <row r="98" spans="1:10">
      <c r="A98" s="179"/>
      <c r="B98" s="104"/>
      <c r="C98" s="104"/>
      <c r="D98" s="98"/>
      <c r="E98" s="180"/>
      <c r="F98" s="98"/>
      <c r="G98" s="98"/>
      <c r="H98" s="98"/>
      <c r="I98" s="98"/>
      <c r="J98" s="98"/>
    </row>
    <row r="99" spans="1:10">
      <c r="A99" s="102"/>
      <c r="B99" s="102"/>
      <c r="C99" s="102"/>
    </row>
    <row r="100" spans="1:10">
      <c r="A100" s="102"/>
      <c r="B100" s="102"/>
      <c r="C100" s="102"/>
    </row>
    <row r="101" spans="1:10">
      <c r="A101" s="102"/>
      <c r="B101" s="102"/>
      <c r="C101" s="102"/>
    </row>
    <row r="102" spans="1:10">
      <c r="A102" s="102"/>
      <c r="B102" s="102"/>
      <c r="C102" s="102"/>
    </row>
    <row r="103" spans="1:10">
      <c r="A103" s="102"/>
      <c r="B103" s="102"/>
      <c r="C103" s="102"/>
    </row>
    <row r="104" spans="1:10">
      <c r="A104" s="102"/>
      <c r="B104" s="102"/>
      <c r="C104" s="102"/>
    </row>
    <row r="105" spans="1:10">
      <c r="A105" s="102"/>
      <c r="B105" s="102"/>
      <c r="C105" s="102"/>
    </row>
    <row r="106" spans="1:10">
      <c r="A106" s="102"/>
      <c r="B106" s="102"/>
      <c r="C106" s="102"/>
    </row>
    <row r="107" spans="1:10">
      <c r="A107" s="102"/>
      <c r="B107" s="102"/>
      <c r="C107" s="102"/>
    </row>
    <row r="108" spans="1:10">
      <c r="A108" s="102"/>
      <c r="B108" s="102"/>
      <c r="C108" s="102"/>
    </row>
    <row r="109" spans="1:10">
      <c r="A109" s="102"/>
      <c r="B109" s="102"/>
      <c r="C109" s="102"/>
    </row>
    <row r="110" spans="1:10">
      <c r="A110" s="102"/>
      <c r="B110" s="102"/>
      <c r="C110" s="102"/>
    </row>
    <row r="111" spans="1:10">
      <c r="A111" s="102"/>
      <c r="B111" s="102"/>
      <c r="C111" s="102"/>
    </row>
    <row r="112" spans="1:10">
      <c r="A112" s="102"/>
      <c r="B112" s="102"/>
      <c r="C112" s="102"/>
    </row>
    <row r="113" spans="1:3">
      <c r="A113" s="102"/>
      <c r="B113" s="102"/>
      <c r="C113" s="102"/>
    </row>
    <row r="114" spans="1:3">
      <c r="A114" s="102"/>
      <c r="B114" s="102"/>
      <c r="C114" s="102"/>
    </row>
    <row r="115" spans="1:3">
      <c r="A115" s="102"/>
      <c r="B115" s="102"/>
      <c r="C115" s="102"/>
    </row>
    <row r="116" spans="1:3">
      <c r="A116" s="102"/>
      <c r="B116" s="102"/>
      <c r="C116" s="102"/>
    </row>
    <row r="117" spans="1:3">
      <c r="A117" s="102"/>
      <c r="B117" s="102"/>
      <c r="C117" s="102"/>
    </row>
    <row r="118" spans="1:3">
      <c r="A118" s="102"/>
      <c r="B118" s="102"/>
      <c r="C118" s="102"/>
    </row>
    <row r="119" spans="1:3">
      <c r="A119" s="102"/>
      <c r="B119" s="102"/>
      <c r="C119" s="102"/>
    </row>
    <row r="120" spans="1:3">
      <c r="A120" s="102"/>
      <c r="B120" s="102"/>
      <c r="C120" s="102"/>
    </row>
    <row r="121" spans="1:3">
      <c r="A121" s="102"/>
      <c r="B121" s="102"/>
      <c r="C121" s="102"/>
    </row>
    <row r="122" spans="1:3">
      <c r="A122" s="102"/>
      <c r="B122" s="102"/>
      <c r="C122" s="102"/>
    </row>
    <row r="123" spans="1:3">
      <c r="A123" s="102"/>
      <c r="B123" s="102"/>
      <c r="C123" s="102"/>
    </row>
    <row r="124" spans="1:3">
      <c r="A124" s="102"/>
      <c r="B124" s="102"/>
      <c r="C124" s="102"/>
    </row>
    <row r="125" spans="1:3">
      <c r="A125" s="102"/>
      <c r="B125" s="102"/>
      <c r="C125" s="102"/>
    </row>
    <row r="126" spans="1:3">
      <c r="A126" s="102"/>
      <c r="B126" s="102"/>
      <c r="C126" s="102"/>
    </row>
    <row r="127" spans="1:3">
      <c r="A127" s="102"/>
      <c r="B127" s="102"/>
      <c r="C127" s="102"/>
    </row>
    <row r="128" spans="1:3">
      <c r="A128" s="102"/>
      <c r="B128" s="102"/>
      <c r="C128" s="102"/>
    </row>
    <row r="129" spans="1:3">
      <c r="A129" s="102"/>
      <c r="B129" s="102"/>
      <c r="C129" s="102"/>
    </row>
    <row r="130" spans="1:3">
      <c r="A130" s="102"/>
      <c r="B130" s="102"/>
      <c r="C130" s="102"/>
    </row>
    <row r="131" spans="1:3">
      <c r="A131" s="102"/>
      <c r="B131" s="102"/>
      <c r="C131" s="102"/>
    </row>
    <row r="132" spans="1:3">
      <c r="A132" s="102"/>
      <c r="B132" s="102"/>
      <c r="C132" s="102"/>
    </row>
    <row r="133" spans="1:3">
      <c r="A133" s="102"/>
      <c r="B133" s="102"/>
      <c r="C133" s="102"/>
    </row>
    <row r="134" spans="1:3">
      <c r="A134" s="102"/>
      <c r="B134" s="102"/>
      <c r="C134" s="102"/>
    </row>
    <row r="135" spans="1:3">
      <c r="A135" s="102"/>
      <c r="B135" s="102"/>
      <c r="C135" s="102"/>
    </row>
    <row r="136" spans="1:3">
      <c r="A136" s="102"/>
      <c r="B136" s="102"/>
      <c r="C136" s="102"/>
    </row>
    <row r="137" spans="1:3">
      <c r="A137" s="102"/>
      <c r="B137" s="102"/>
      <c r="C137" s="102"/>
    </row>
    <row r="138" spans="1:3">
      <c r="A138" s="102"/>
      <c r="B138" s="102"/>
      <c r="C138" s="102"/>
    </row>
    <row r="139" spans="1:3">
      <c r="A139" s="102"/>
      <c r="B139" s="102"/>
      <c r="C139" s="102"/>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3"/>
  <sheetViews>
    <sheetView zoomScale="70" zoomScaleNormal="70" workbookViewId="0">
      <pane xSplit="1" ySplit="2" topLeftCell="D9" activePane="bottomRight" state="frozen"/>
      <selection pane="bottomRight" activeCell="D4" sqref="D4"/>
      <selection pane="bottomLeft" activeCell="A3" sqref="A3"/>
      <selection pane="topRight" activeCell="B1" sqref="B1"/>
    </sheetView>
  </sheetViews>
  <sheetFormatPr defaultColWidth="10.625" defaultRowHeight="15.6"/>
  <cols>
    <col min="1" max="1" width="32.125" style="101" customWidth="1"/>
    <col min="2" max="4" width="48.625" style="101" customWidth="1"/>
    <col min="5" max="5" width="13.125" style="101" customWidth="1"/>
    <col min="6" max="6" width="14.625" style="1" customWidth="1"/>
    <col min="7" max="16384" width="10.625" style="1"/>
  </cols>
  <sheetData>
    <row r="1" spans="1:6">
      <c r="A1" s="2"/>
      <c r="B1" s="199" t="s">
        <v>193</v>
      </c>
      <c r="C1" s="199"/>
      <c r="D1" s="199"/>
      <c r="E1" s="1"/>
    </row>
    <row r="2" spans="1:6" ht="66" customHeight="1">
      <c r="A2" s="21" t="s">
        <v>194</v>
      </c>
      <c r="B2" s="42" t="s">
        <v>195</v>
      </c>
      <c r="C2" s="42" t="s">
        <v>196</v>
      </c>
      <c r="D2" s="42" t="s">
        <v>197</v>
      </c>
      <c r="E2" s="30"/>
      <c r="F2" s="11"/>
    </row>
    <row r="3" spans="1:6" ht="16.350000000000001" customHeight="1">
      <c r="A3" s="12" t="s">
        <v>198</v>
      </c>
      <c r="B3" s="94">
        <v>7</v>
      </c>
      <c r="C3" s="94">
        <v>8</v>
      </c>
      <c r="D3" s="94"/>
      <c r="E3" s="1"/>
    </row>
    <row r="4" spans="1:6" ht="258.60000000000002" customHeight="1">
      <c r="A4" s="13"/>
      <c r="B4" s="166" t="s">
        <v>199</v>
      </c>
      <c r="C4" s="176" t="s">
        <v>200</v>
      </c>
      <c r="D4" s="166"/>
      <c r="E4" s="1"/>
    </row>
    <row r="5" spans="1:6">
      <c r="A5" s="13" t="s">
        <v>201</v>
      </c>
      <c r="B5" s="161"/>
      <c r="C5" s="161"/>
      <c r="D5" s="161"/>
      <c r="E5" s="1"/>
    </row>
    <row r="6" spans="1:6" ht="110.1" customHeight="1">
      <c r="A6" s="13"/>
      <c r="B6" s="161"/>
      <c r="C6" s="161"/>
      <c r="D6" s="161"/>
      <c r="E6" s="1"/>
    </row>
    <row r="7" spans="1:6">
      <c r="A7" s="13" t="s">
        <v>202</v>
      </c>
      <c r="B7" s="166"/>
      <c r="C7" s="166"/>
      <c r="D7" s="166"/>
      <c r="E7" s="1"/>
    </row>
    <row r="8" spans="1:6">
      <c r="A8" s="13"/>
      <c r="B8" s="166"/>
      <c r="C8" s="166"/>
      <c r="D8" s="166"/>
      <c r="E8" s="1"/>
    </row>
    <row r="9" spans="1:6" ht="66" customHeight="1">
      <c r="A9" s="158" t="s">
        <v>203</v>
      </c>
      <c r="B9" s="101">
        <v>1</v>
      </c>
      <c r="C9" s="161"/>
      <c r="D9" s="161"/>
      <c r="E9" s="1"/>
    </row>
    <row r="10" spans="1:6" ht="93">
      <c r="A10" s="13"/>
      <c r="B10" s="161" t="s">
        <v>204</v>
      </c>
      <c r="C10" s="161"/>
      <c r="D10" s="161"/>
      <c r="E10" s="1"/>
    </row>
    <row r="11" spans="1:6" ht="16.350000000000001" customHeight="1">
      <c r="A11" s="12" t="s">
        <v>205</v>
      </c>
      <c r="B11" s="166"/>
      <c r="C11" s="166"/>
      <c r="D11" s="166"/>
      <c r="E11" s="1"/>
    </row>
    <row r="12" spans="1:6" ht="16.350000000000001" customHeight="1">
      <c r="A12" s="12"/>
      <c r="B12" s="166"/>
      <c r="C12" s="166"/>
      <c r="D12" s="166"/>
      <c r="E12" s="1"/>
    </row>
    <row r="13" spans="1:6" ht="16.350000000000001" customHeight="1">
      <c r="A13" s="18" t="s">
        <v>206</v>
      </c>
      <c r="B13" s="113">
        <v>8</v>
      </c>
      <c r="C13" s="113">
        <f t="shared" ref="C13:D13" si="0">C3+C5+C7+C9+C11</f>
        <v>8</v>
      </c>
      <c r="D13" s="113">
        <f t="shared" si="0"/>
        <v>0</v>
      </c>
      <c r="E13" s="1" t="s">
        <v>77</v>
      </c>
    </row>
    <row r="14" spans="1:6" ht="16.350000000000001" customHeight="1">
      <c r="A14" s="18" t="s">
        <v>23</v>
      </c>
      <c r="B14" s="75">
        <v>0.3</v>
      </c>
      <c r="C14" s="75">
        <v>0.5</v>
      </c>
      <c r="D14" s="75">
        <v>0.2</v>
      </c>
      <c r="E14" s="71">
        <f>SUM(B14:D14)</f>
        <v>1</v>
      </c>
    </row>
    <row r="15" spans="1:6" ht="16.350000000000001" customHeight="1">
      <c r="A15" s="19" t="s">
        <v>24</v>
      </c>
      <c r="B15" s="48">
        <f>B13*B14</f>
        <v>2.4</v>
      </c>
      <c r="C15" s="48">
        <f t="shared" ref="C15:D15" si="1">C13*C14</f>
        <v>4</v>
      </c>
      <c r="D15" s="48">
        <f t="shared" si="1"/>
        <v>0</v>
      </c>
      <c r="E15" s="80">
        <f>SUM(B15:D15)</f>
        <v>6.4</v>
      </c>
      <c r="F15" s="14" t="s">
        <v>207</v>
      </c>
    </row>
    <row r="16" spans="1:6">
      <c r="A16" s="107"/>
      <c r="B16" s="200"/>
      <c r="C16" s="200"/>
      <c r="D16" s="200"/>
      <c r="E16" s="105"/>
      <c r="F16" s="60"/>
    </row>
    <row r="17" spans="1:6">
      <c r="A17" s="103"/>
      <c r="B17" s="198"/>
      <c r="C17" s="198"/>
      <c r="D17" s="198"/>
      <c r="E17" s="105"/>
      <c r="F17" s="60"/>
    </row>
    <row r="18" spans="1:6">
      <c r="A18" s="105"/>
      <c r="B18" s="198"/>
      <c r="C18" s="198"/>
      <c r="D18" s="198"/>
      <c r="E18" s="105"/>
      <c r="F18" s="60"/>
    </row>
    <row r="19" spans="1:6">
      <c r="A19" s="105"/>
      <c r="B19" s="198"/>
      <c r="C19" s="198"/>
      <c r="D19" s="198"/>
      <c r="E19" s="105"/>
      <c r="F19" s="60"/>
    </row>
    <row r="20" spans="1:6">
      <c r="A20" s="105"/>
      <c r="B20" s="198"/>
      <c r="C20" s="198"/>
      <c r="D20" s="198"/>
      <c r="E20" s="105"/>
      <c r="F20" s="60"/>
    </row>
    <row r="21" spans="1:6" ht="279">
      <c r="A21" s="105"/>
      <c r="B21" s="172" t="s">
        <v>208</v>
      </c>
      <c r="C21" s="162" t="s">
        <v>209</v>
      </c>
      <c r="D21" s="145"/>
      <c r="E21" s="105"/>
      <c r="F21" s="60"/>
    </row>
    <row r="22" spans="1:6">
      <c r="B22" s="100"/>
      <c r="C22" s="100"/>
      <c r="D22" s="100"/>
    </row>
    <row r="23" spans="1:6">
      <c r="B23" s="145"/>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3E5D-85BE-473C-8E0B-A614F7F42019}">
  <dimension ref="A1:F13"/>
  <sheetViews>
    <sheetView workbookViewId="0">
      <selection activeCell="A9" sqref="A9:D9"/>
    </sheetView>
  </sheetViews>
  <sheetFormatPr defaultColWidth="10.625" defaultRowHeight="15.6"/>
  <cols>
    <col min="1" max="1" width="39" style="101" customWidth="1"/>
    <col min="2" max="2" width="16" style="101" customWidth="1"/>
    <col min="3" max="4" width="16.625" style="101" customWidth="1"/>
    <col min="5" max="5" width="17.875" style="101" customWidth="1"/>
    <col min="6" max="6" width="20.625" style="101" customWidth="1"/>
    <col min="7" max="7" width="10.625" style="1" customWidth="1"/>
    <col min="8" max="16384" width="10.625" style="1"/>
  </cols>
  <sheetData>
    <row r="1" spans="1:6" ht="15.6" customHeight="1">
      <c r="A1" s="31"/>
      <c r="B1" s="201" t="s">
        <v>210</v>
      </c>
      <c r="C1" s="202"/>
      <c r="D1" s="203"/>
      <c r="E1" s="8"/>
      <c r="F1" s="8"/>
    </row>
    <row r="2" spans="1:6" ht="80.099999999999994" customHeight="1">
      <c r="A2" s="29" t="s">
        <v>211</v>
      </c>
      <c r="B2" s="42" t="s">
        <v>212</v>
      </c>
      <c r="C2" s="42" t="s">
        <v>213</v>
      </c>
      <c r="D2" s="42" t="s">
        <v>214</v>
      </c>
      <c r="E2" s="10"/>
      <c r="F2" s="26"/>
    </row>
    <row r="3" spans="1:6" ht="16.350000000000001" customHeight="1">
      <c r="A3" s="42" t="s">
        <v>215</v>
      </c>
      <c r="B3" s="94">
        <v>1</v>
      </c>
      <c r="C3" s="42"/>
      <c r="D3" s="42"/>
      <c r="E3" s="10"/>
      <c r="F3" s="8"/>
    </row>
    <row r="4" spans="1:6" ht="16.350000000000001" customHeight="1">
      <c r="A4" s="42" t="s">
        <v>216</v>
      </c>
      <c r="B4" s="42"/>
      <c r="C4" s="94"/>
      <c r="D4" s="42"/>
      <c r="E4" s="10" t="s">
        <v>77</v>
      </c>
      <c r="F4" s="8"/>
    </row>
    <row r="5" spans="1:6" ht="16.350000000000001" customHeight="1">
      <c r="A5" s="42" t="s">
        <v>217</v>
      </c>
      <c r="B5" s="42"/>
      <c r="C5" s="42"/>
      <c r="D5" s="94"/>
      <c r="E5" s="110">
        <f>B3+C4+D5</f>
        <v>1</v>
      </c>
      <c r="F5" s="117" t="s">
        <v>218</v>
      </c>
    </row>
    <row r="6" spans="1:6">
      <c r="A6" s="200"/>
      <c r="B6" s="200"/>
      <c r="C6" s="200"/>
      <c r="D6" s="200"/>
      <c r="E6" s="105"/>
    </row>
    <row r="7" spans="1:6" ht="38.450000000000003" customHeight="1">
      <c r="A7" s="198" t="s">
        <v>219</v>
      </c>
      <c r="B7" s="198"/>
      <c r="C7" s="198"/>
      <c r="D7" s="198"/>
      <c r="E7" s="105"/>
    </row>
    <row r="8" spans="1:6">
      <c r="A8" s="198" t="s">
        <v>220</v>
      </c>
      <c r="B8" s="198"/>
      <c r="C8" s="198"/>
      <c r="D8" s="198"/>
      <c r="E8" s="105"/>
    </row>
    <row r="9" spans="1:6" ht="125.45" customHeight="1">
      <c r="A9" s="204" t="s">
        <v>221</v>
      </c>
      <c r="B9" s="204"/>
      <c r="C9" s="204"/>
      <c r="D9" s="204"/>
      <c r="E9" s="145" t="s">
        <v>222</v>
      </c>
      <c r="F9" s="142" t="s">
        <v>223</v>
      </c>
    </row>
    <row r="10" spans="1:6">
      <c r="A10" s="198" t="s">
        <v>224</v>
      </c>
      <c r="B10" s="198"/>
      <c r="C10" s="198"/>
      <c r="D10" s="198"/>
      <c r="E10" s="105"/>
    </row>
    <row r="11" spans="1:6">
      <c r="A11" s="198"/>
      <c r="B11" s="198"/>
      <c r="C11" s="198"/>
      <c r="D11" s="198"/>
      <c r="E11" s="105"/>
    </row>
    <row r="12" spans="1:6">
      <c r="A12" s="198"/>
      <c r="B12" s="198"/>
      <c r="C12" s="198"/>
      <c r="D12" s="198"/>
      <c r="E12" s="105"/>
    </row>
    <row r="13" spans="1:6">
      <c r="A13" s="105"/>
      <c r="B13" s="105"/>
      <c r="C13" s="105"/>
      <c r="D13" s="105"/>
      <c r="E13" s="105"/>
    </row>
  </sheetData>
  <sheetProtection formatRows="0"/>
  <mergeCells count="8">
    <mergeCell ref="A11:D11"/>
    <mergeCell ref="A12:D12"/>
    <mergeCell ref="B1:D1"/>
    <mergeCell ref="A6:D6"/>
    <mergeCell ref="A7:D7"/>
    <mergeCell ref="A8:D8"/>
    <mergeCell ref="A9:D9"/>
    <mergeCell ref="A10:D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K61"/>
  <sheetViews>
    <sheetView zoomScale="60" zoomScaleNormal="60" workbookViewId="0">
      <pane xSplit="1" ySplit="1" topLeftCell="F11" activePane="bottomRight" state="frozen"/>
      <selection pane="bottomRight" activeCell="H16" sqref="H16"/>
      <selection pane="bottomLeft" activeCell="A2" sqref="A2"/>
      <selection pane="topRight" activeCell="B1" sqref="B1"/>
    </sheetView>
  </sheetViews>
  <sheetFormatPr defaultColWidth="10.5" defaultRowHeight="15.6"/>
  <cols>
    <col min="1" max="1" width="52.625" style="99" customWidth="1"/>
    <col min="2" max="2" width="32.625" style="99" customWidth="1"/>
    <col min="3" max="3" width="37" style="99" customWidth="1"/>
    <col min="4" max="4" width="44.25" style="99" customWidth="1"/>
    <col min="5" max="5" width="38.375" style="99" customWidth="1"/>
    <col min="6" max="6" width="18.875" style="99" customWidth="1"/>
    <col min="7" max="7" width="19.5" style="99" customWidth="1"/>
    <col min="8" max="8" width="16.125" style="99" customWidth="1"/>
    <col min="9" max="9" width="15.5" style="99" customWidth="1"/>
    <col min="10" max="10" width="21.625" customWidth="1"/>
  </cols>
  <sheetData>
    <row r="1" spans="1:11" ht="119.1" customHeight="1">
      <c r="A1" s="40" t="s">
        <v>225</v>
      </c>
      <c r="B1" s="23" t="s">
        <v>226</v>
      </c>
      <c r="C1" s="23" t="s">
        <v>227</v>
      </c>
      <c r="D1" s="23" t="s">
        <v>228</v>
      </c>
      <c r="E1" s="23" t="s">
        <v>229</v>
      </c>
      <c r="F1" s="22" t="s">
        <v>230</v>
      </c>
      <c r="G1" s="33" t="s">
        <v>110</v>
      </c>
      <c r="H1" s="33" t="s">
        <v>24</v>
      </c>
      <c r="I1" s="10"/>
      <c r="J1" s="8"/>
    </row>
    <row r="2" spans="1:11" ht="30.95">
      <c r="A2" s="61" t="s">
        <v>231</v>
      </c>
      <c r="B2" s="159"/>
      <c r="C2" s="159"/>
      <c r="D2" s="93"/>
      <c r="E2" s="159">
        <v>3</v>
      </c>
      <c r="F2" s="159"/>
      <c r="G2" s="72">
        <v>0.3</v>
      </c>
      <c r="H2" s="114">
        <f t="shared" ref="H2" si="0">(SUM(B2:F2)*G2)</f>
        <v>0.89999999999999991</v>
      </c>
      <c r="I2" s="17"/>
      <c r="J2" s="17"/>
      <c r="K2" s="16"/>
    </row>
    <row r="3" spans="1:11" ht="236.1" customHeight="1">
      <c r="A3" s="62"/>
      <c r="B3" s="159"/>
      <c r="C3" s="159"/>
      <c r="E3" s="164" t="s">
        <v>232</v>
      </c>
      <c r="F3" s="159"/>
      <c r="G3" s="72"/>
      <c r="H3" s="114"/>
      <c r="I3" s="17"/>
      <c r="J3" s="17"/>
      <c r="K3" s="16"/>
    </row>
    <row r="4" spans="1:11" ht="51.6" customHeight="1">
      <c r="A4" s="23" t="s">
        <v>233</v>
      </c>
      <c r="B4" s="163"/>
      <c r="C4" s="163"/>
      <c r="D4" s="163">
        <v>5</v>
      </c>
      <c r="E4" s="163"/>
      <c r="F4" s="163"/>
      <c r="G4" s="73">
        <v>0.1</v>
      </c>
      <c r="H4" s="114">
        <f>(SUM(B4:F4)*G4)</f>
        <v>0.5</v>
      </c>
      <c r="I4" s="8"/>
      <c r="J4" s="8"/>
    </row>
    <row r="5" spans="1:11" ht="159.94999999999999" customHeight="1">
      <c r="A5" s="22"/>
      <c r="B5" s="163"/>
      <c r="C5" s="163"/>
      <c r="D5" s="163" t="s">
        <v>234</v>
      </c>
      <c r="E5" s="163" t="s">
        <v>235</v>
      </c>
      <c r="F5" s="163"/>
      <c r="G5" s="73"/>
      <c r="H5" s="114"/>
      <c r="I5" s="8"/>
      <c r="J5" s="8"/>
    </row>
    <row r="6" spans="1:11" ht="53.1" customHeight="1">
      <c r="A6" s="23" t="s">
        <v>236</v>
      </c>
      <c r="B6" s="159"/>
      <c r="C6" s="159"/>
      <c r="D6" s="159"/>
      <c r="E6" s="159"/>
      <c r="F6" s="159">
        <v>0</v>
      </c>
      <c r="G6" s="73">
        <v>0.15</v>
      </c>
      <c r="H6" s="114">
        <f t="shared" ref="H6:H14" si="1">(SUM(B6:F6)*G6)</f>
        <v>0</v>
      </c>
      <c r="I6" s="8"/>
      <c r="J6" s="8"/>
    </row>
    <row r="7" spans="1:11" ht="99.95" customHeight="1">
      <c r="A7" s="22"/>
      <c r="B7" s="159"/>
      <c r="C7" s="159"/>
      <c r="D7" s="159"/>
      <c r="E7" s="159"/>
      <c r="F7" s="159"/>
      <c r="G7" s="73"/>
      <c r="H7" s="114"/>
      <c r="I7" s="8"/>
      <c r="J7" s="8"/>
    </row>
    <row r="8" spans="1:11" ht="46.5">
      <c r="A8" s="23" t="s">
        <v>237</v>
      </c>
      <c r="B8" s="163"/>
      <c r="C8" s="163"/>
      <c r="D8" s="163"/>
      <c r="E8" s="163"/>
      <c r="F8" s="163">
        <v>0</v>
      </c>
      <c r="G8" s="73">
        <v>0.15</v>
      </c>
      <c r="H8" s="114">
        <f t="shared" si="1"/>
        <v>0</v>
      </c>
      <c r="I8" s="8"/>
      <c r="J8" s="8"/>
    </row>
    <row r="9" spans="1:11">
      <c r="A9" s="22"/>
      <c r="B9" s="163"/>
      <c r="C9" s="159"/>
      <c r="D9" s="163"/>
      <c r="E9" s="163"/>
      <c r="F9" s="163"/>
      <c r="G9" s="73"/>
      <c r="H9" s="114"/>
      <c r="I9" s="8"/>
      <c r="J9" s="8"/>
    </row>
    <row r="10" spans="1:11" ht="32.450000000000003" customHeight="1">
      <c r="A10" s="23" t="s">
        <v>238</v>
      </c>
      <c r="B10" s="159"/>
      <c r="C10" s="159">
        <v>7</v>
      </c>
      <c r="D10" s="159"/>
      <c r="E10" s="159"/>
      <c r="F10" s="159"/>
      <c r="G10" s="73">
        <v>0.1</v>
      </c>
      <c r="H10" s="114">
        <f t="shared" si="1"/>
        <v>0.70000000000000007</v>
      </c>
      <c r="I10" s="8"/>
      <c r="J10" s="8"/>
    </row>
    <row r="11" spans="1:11" ht="307.5" customHeight="1">
      <c r="A11" s="23"/>
      <c r="B11" s="159"/>
      <c r="C11" s="159" t="s">
        <v>239</v>
      </c>
      <c r="D11" s="159" t="s">
        <v>240</v>
      </c>
      <c r="E11" s="163" t="s">
        <v>241</v>
      </c>
      <c r="F11" s="159"/>
      <c r="G11" s="34"/>
      <c r="H11" s="114"/>
      <c r="I11" s="8"/>
      <c r="J11" s="8"/>
    </row>
    <row r="12" spans="1:11" ht="30.95">
      <c r="A12" s="23" t="s">
        <v>242</v>
      </c>
      <c r="B12" s="163"/>
      <c r="C12" s="163"/>
      <c r="D12" s="163"/>
      <c r="E12" s="163"/>
      <c r="F12" s="163">
        <v>0</v>
      </c>
      <c r="G12" s="73">
        <v>0.15</v>
      </c>
      <c r="H12" s="114">
        <f t="shared" si="1"/>
        <v>0</v>
      </c>
      <c r="I12" s="8"/>
      <c r="J12" s="8"/>
    </row>
    <row r="13" spans="1:11">
      <c r="A13" s="23"/>
      <c r="B13" s="163"/>
      <c r="C13" s="163"/>
      <c r="D13" s="163"/>
      <c r="F13" s="163"/>
      <c r="G13" s="73"/>
      <c r="H13" s="114"/>
      <c r="I13" s="8"/>
      <c r="J13" s="8"/>
    </row>
    <row r="14" spans="1:11">
      <c r="A14" s="23" t="s">
        <v>243</v>
      </c>
      <c r="B14" s="159"/>
      <c r="C14" s="159"/>
      <c r="D14" s="159"/>
      <c r="E14" s="159"/>
      <c r="F14" s="159">
        <v>0</v>
      </c>
      <c r="G14" s="73">
        <v>0.05</v>
      </c>
      <c r="H14" s="114">
        <f t="shared" si="1"/>
        <v>0</v>
      </c>
      <c r="I14" s="8"/>
      <c r="J14" s="8"/>
    </row>
    <row r="15" spans="1:11">
      <c r="A15" s="23"/>
      <c r="B15" s="159"/>
      <c r="C15" s="159"/>
      <c r="D15" s="159"/>
      <c r="E15" s="159"/>
      <c r="F15" s="159"/>
      <c r="G15" s="34"/>
      <c r="H15" s="114"/>
      <c r="I15" s="8"/>
      <c r="J15" s="8"/>
    </row>
    <row r="16" spans="1:11" ht="18" customHeight="1">
      <c r="A16"/>
      <c r="B16"/>
      <c r="C16"/>
      <c r="D16"/>
      <c r="E16"/>
      <c r="F16" s="38" t="s">
        <v>77</v>
      </c>
      <c r="G16" s="9">
        <f>SUM(G2:G14)</f>
        <v>1</v>
      </c>
      <c r="H16" s="115">
        <f>SUM(H2:H15)</f>
        <v>2.1</v>
      </c>
      <c r="I16" s="14" t="s">
        <v>207</v>
      </c>
      <c r="J16" s="8"/>
    </row>
    <row r="17" spans="1:10" ht="29.1">
      <c r="A17" s="98"/>
      <c r="B17" s="173" t="s">
        <v>244</v>
      </c>
      <c r="C17" s="98"/>
      <c r="D17" s="98"/>
      <c r="E17" s="98"/>
      <c r="F17" s="98"/>
      <c r="G17" s="98"/>
      <c r="H17" s="98"/>
      <c r="I17" s="100"/>
      <c r="J17" s="8"/>
    </row>
    <row r="18" spans="1:10">
      <c r="A18" s="98"/>
      <c r="B18" s="98"/>
      <c r="C18" s="98"/>
      <c r="D18" s="98"/>
      <c r="E18" s="98"/>
      <c r="F18" s="98"/>
      <c r="G18" s="98"/>
      <c r="H18" s="104"/>
      <c r="I18" s="100"/>
      <c r="J18" s="8"/>
    </row>
    <row r="19" spans="1:10">
      <c r="A19" s="98"/>
      <c r="B19" s="98"/>
      <c r="C19" s="98"/>
      <c r="D19" s="98"/>
      <c r="E19" s="98"/>
      <c r="F19" s="98"/>
      <c r="G19" s="98"/>
      <c r="H19" s="98"/>
      <c r="I19" s="100"/>
      <c r="J19" s="8"/>
    </row>
    <row r="20" spans="1:10">
      <c r="A20" s="98"/>
      <c r="B20" s="98"/>
      <c r="C20" s="98"/>
      <c r="D20" s="98"/>
      <c r="E20" s="98"/>
      <c r="F20" s="98"/>
      <c r="G20" s="98"/>
      <c r="H20" s="104"/>
      <c r="I20" s="100"/>
      <c r="J20" s="8"/>
    </row>
    <row r="21" spans="1:10">
      <c r="A21" s="98"/>
      <c r="B21" s="98"/>
      <c r="C21" s="98"/>
      <c r="D21" s="98"/>
      <c r="E21" s="98"/>
      <c r="F21" s="98"/>
      <c r="G21" s="104"/>
      <c r="H21" s="98"/>
      <c r="I21" s="100"/>
      <c r="J21" s="8"/>
    </row>
    <row r="22" spans="1:10">
      <c r="A22" s="98"/>
      <c r="B22" s="98"/>
      <c r="C22" s="98"/>
      <c r="D22" s="98"/>
      <c r="E22" s="98"/>
      <c r="F22" s="98"/>
      <c r="G22" s="98"/>
      <c r="H22" s="104"/>
      <c r="I22" s="100"/>
      <c r="J22" s="8"/>
    </row>
    <row r="23" spans="1:10">
      <c r="A23" s="100"/>
      <c r="B23" s="100"/>
      <c r="C23" s="100"/>
      <c r="D23" s="100"/>
      <c r="E23" s="100"/>
      <c r="F23" s="100"/>
      <c r="G23" s="104"/>
      <c r="H23" s="102"/>
      <c r="I23" s="100"/>
      <c r="J23" s="8"/>
    </row>
    <row r="24" spans="1:10">
      <c r="A24" s="100"/>
      <c r="B24" s="100"/>
      <c r="C24" s="100"/>
      <c r="D24" s="100"/>
      <c r="E24" s="100"/>
      <c r="F24" s="100"/>
      <c r="G24" s="102"/>
      <c r="H24" s="100"/>
      <c r="I24" s="100"/>
      <c r="J24" s="8"/>
    </row>
    <row r="25" spans="1:10">
      <c r="A25" s="100"/>
      <c r="B25" s="100"/>
      <c r="C25" s="100"/>
      <c r="D25" s="100"/>
      <c r="E25" s="100"/>
      <c r="F25" s="100"/>
      <c r="G25" s="100"/>
    </row>
    <row r="26" spans="1:10">
      <c r="A26" s="100"/>
      <c r="B26" s="100"/>
      <c r="C26" s="100"/>
      <c r="D26" s="100"/>
      <c r="E26" s="100"/>
      <c r="F26" s="100"/>
    </row>
    <row r="27" spans="1:10">
      <c r="A27" s="100"/>
      <c r="B27" s="100"/>
      <c r="C27" s="100"/>
      <c r="D27" s="100"/>
      <c r="E27" s="100"/>
      <c r="F27" s="100"/>
    </row>
    <row r="28" spans="1:10">
      <c r="A28" s="100"/>
      <c r="B28" s="100"/>
      <c r="C28" s="100"/>
      <c r="D28" s="100"/>
      <c r="E28" s="100"/>
      <c r="F28" s="100"/>
    </row>
    <row r="29" spans="1:10">
      <c r="A29" s="100"/>
      <c r="B29" s="100"/>
    </row>
    <row r="30" spans="1:10">
      <c r="A30" s="100"/>
      <c r="B30" s="100"/>
    </row>
    <row r="31" spans="1:10">
      <c r="A31" s="100"/>
      <c r="B31" s="100"/>
    </row>
    <row r="32" spans="1:10">
      <c r="A32" s="100"/>
      <c r="B32" s="100"/>
    </row>
    <row r="33" spans="1:2">
      <c r="A33" s="100"/>
      <c r="B33" s="100"/>
    </row>
    <row r="34" spans="1:2">
      <c r="B34" s="100"/>
    </row>
    <row r="35" spans="1:2">
      <c r="B35" s="100"/>
    </row>
    <row r="36" spans="1:2">
      <c r="B36" s="100"/>
    </row>
    <row r="37" spans="1:2">
      <c r="B37" s="100"/>
    </row>
    <row r="38" spans="1:2">
      <c r="B38" s="100"/>
    </row>
    <row r="39" spans="1:2">
      <c r="B39" s="100"/>
    </row>
    <row r="40" spans="1:2">
      <c r="B40" s="100"/>
    </row>
    <row r="41" spans="1:2">
      <c r="B41" s="100"/>
    </row>
    <row r="42" spans="1:2">
      <c r="B42" s="100"/>
    </row>
    <row r="43" spans="1:2">
      <c r="B43" s="100"/>
    </row>
    <row r="44" spans="1:2">
      <c r="B44" s="100"/>
    </row>
    <row r="45" spans="1:2">
      <c r="B45" s="100"/>
    </row>
    <row r="46" spans="1:2">
      <c r="B46" s="100"/>
    </row>
    <row r="47" spans="1:2">
      <c r="B47" s="100"/>
    </row>
    <row r="48" spans="1:2">
      <c r="B48" s="100"/>
    </row>
    <row r="49" spans="2:2">
      <c r="B49" s="100"/>
    </row>
    <row r="50" spans="2:2">
      <c r="B50" s="100"/>
    </row>
    <row r="51" spans="2:2">
      <c r="B51" s="100"/>
    </row>
    <row r="52" spans="2:2">
      <c r="B52" s="100"/>
    </row>
    <row r="53" spans="2:2">
      <c r="B53" s="100"/>
    </row>
    <row r="54" spans="2:2">
      <c r="B54" s="100"/>
    </row>
    <row r="55" spans="2:2">
      <c r="B55" s="100"/>
    </row>
    <row r="56" spans="2:2">
      <c r="B56" s="100"/>
    </row>
    <row r="57" spans="2:2">
      <c r="B57" s="100"/>
    </row>
    <row r="58" spans="2:2">
      <c r="B58" s="100"/>
    </row>
    <row r="59" spans="2:2">
      <c r="B59" s="100"/>
    </row>
    <row r="60" spans="2:2">
      <c r="B60" s="100"/>
    </row>
    <row r="61" spans="2:2">
      <c r="B61" s="100"/>
    </row>
  </sheetData>
  <sheetProtection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93"/>
  <sheetViews>
    <sheetView zoomScale="70" zoomScaleNormal="70" workbookViewId="0">
      <pane xSplit="1" ySplit="1" topLeftCell="B2" activePane="bottomRight" state="frozen"/>
      <selection pane="bottomRight" activeCell="E69" sqref="E2:E69"/>
      <selection pane="bottomLeft" activeCell="A2" sqref="A2"/>
      <selection pane="topRight" activeCell="B1" sqref="B1"/>
    </sheetView>
  </sheetViews>
  <sheetFormatPr defaultColWidth="10.625" defaultRowHeight="15.75" customHeight="1"/>
  <cols>
    <col min="1" max="1" width="42.625" style="98" customWidth="1"/>
    <col min="2" max="2" width="96.875" style="100" customWidth="1"/>
    <col min="3" max="3" width="26.25" style="100" customWidth="1"/>
    <col min="4" max="5" width="16.625" style="100" customWidth="1"/>
    <col min="6" max="6" width="18.5" style="100" customWidth="1"/>
    <col min="7" max="16384" width="10.625" style="8"/>
  </cols>
  <sheetData>
    <row r="1" spans="1:6" ht="32.1" customHeight="1">
      <c r="A1" s="33" t="s">
        <v>21</v>
      </c>
      <c r="B1" s="23" t="s">
        <v>245</v>
      </c>
      <c r="C1" s="23" t="s">
        <v>246</v>
      </c>
      <c r="D1" s="33" t="s">
        <v>23</v>
      </c>
      <c r="E1" s="33" t="s">
        <v>24</v>
      </c>
      <c r="F1" s="8"/>
    </row>
    <row r="2" spans="1:6" ht="15.6">
      <c r="A2" s="23" t="s">
        <v>247</v>
      </c>
      <c r="B2" s="159">
        <v>0</v>
      </c>
      <c r="C2" s="159"/>
      <c r="D2" s="73">
        <v>0.03</v>
      </c>
      <c r="E2" s="44">
        <f t="shared" ref="E2:E64" si="0">(B2+C2)*D2</f>
        <v>0</v>
      </c>
      <c r="F2" s="9"/>
    </row>
    <row r="3" spans="1:6" ht="15.6">
      <c r="A3" s="23"/>
      <c r="B3" s="159"/>
      <c r="C3" s="159"/>
      <c r="D3" s="73"/>
      <c r="E3" s="44"/>
      <c r="F3" s="9"/>
    </row>
    <row r="4" spans="1:6" ht="15.6">
      <c r="A4" s="23" t="s">
        <v>248</v>
      </c>
      <c r="B4" s="160">
        <v>3.5</v>
      </c>
      <c r="C4" s="160"/>
      <c r="D4" s="73">
        <v>0.03</v>
      </c>
      <c r="E4" s="44">
        <f t="shared" si="0"/>
        <v>0.105</v>
      </c>
      <c r="F4" s="9"/>
    </row>
    <row r="5" spans="1:6" ht="30.95">
      <c r="A5" s="23"/>
      <c r="B5" s="160" t="s">
        <v>249</v>
      </c>
      <c r="C5" s="160"/>
      <c r="D5" s="73"/>
      <c r="E5" s="44"/>
      <c r="F5" s="9"/>
    </row>
    <row r="6" spans="1:6" ht="46.5">
      <c r="A6" s="23" t="s">
        <v>250</v>
      </c>
      <c r="B6" s="167">
        <v>3.5</v>
      </c>
      <c r="C6" s="159"/>
      <c r="D6" s="68">
        <v>0.04</v>
      </c>
      <c r="E6" s="44">
        <f t="shared" si="0"/>
        <v>0.14000000000000001</v>
      </c>
      <c r="F6" s="8"/>
    </row>
    <row r="7" spans="1:6" ht="114.95" customHeight="1">
      <c r="A7" s="23"/>
      <c r="B7" s="167" t="s">
        <v>251</v>
      </c>
      <c r="C7" s="168"/>
      <c r="D7" s="68"/>
      <c r="E7" s="44"/>
      <c r="F7" s="8"/>
    </row>
    <row r="8" spans="1:6" ht="15.6">
      <c r="A8" s="23" t="s">
        <v>252</v>
      </c>
      <c r="B8" s="160">
        <v>3.5</v>
      </c>
      <c r="C8" s="160"/>
      <c r="D8" s="68">
        <v>0.03</v>
      </c>
      <c r="E8" s="44">
        <f t="shared" si="0"/>
        <v>0.105</v>
      </c>
      <c r="F8" s="8"/>
    </row>
    <row r="9" spans="1:6" ht="62.1">
      <c r="A9" s="23"/>
      <c r="B9" s="160" t="s">
        <v>253</v>
      </c>
      <c r="C9" s="169"/>
      <c r="D9" s="68"/>
      <c r="E9" s="44"/>
      <c r="F9" s="8"/>
    </row>
    <row r="10" spans="1:6" ht="27.6" customHeight="1">
      <c r="A10" s="186" t="s">
        <v>254</v>
      </c>
      <c r="B10" s="159">
        <v>3.5</v>
      </c>
      <c r="C10" s="159"/>
      <c r="D10" s="68">
        <v>0.03</v>
      </c>
      <c r="E10" s="44">
        <f t="shared" si="0"/>
        <v>0.105</v>
      </c>
      <c r="F10" s="8"/>
    </row>
    <row r="11" spans="1:6" ht="46.5">
      <c r="A11" s="23"/>
      <c r="B11" s="159" t="s">
        <v>255</v>
      </c>
      <c r="C11" s="159"/>
      <c r="D11" s="68"/>
      <c r="E11" s="44"/>
      <c r="F11" s="8"/>
    </row>
    <row r="12" spans="1:6" ht="15.6">
      <c r="A12" s="23" t="s">
        <v>256</v>
      </c>
      <c r="B12" s="160">
        <v>0</v>
      </c>
      <c r="C12" s="160"/>
      <c r="D12" s="68">
        <v>0.02</v>
      </c>
      <c r="E12" s="44">
        <f t="shared" si="0"/>
        <v>0</v>
      </c>
      <c r="F12" s="8"/>
    </row>
    <row r="13" spans="1:6" ht="15.6">
      <c r="A13" s="23"/>
      <c r="B13" s="160"/>
      <c r="C13" s="169"/>
      <c r="D13" s="68"/>
      <c r="E13" s="44"/>
      <c r="F13" s="8"/>
    </row>
    <row r="14" spans="1:6" ht="15.6">
      <c r="A14" s="23" t="s">
        <v>257</v>
      </c>
      <c r="B14" s="167">
        <v>3.5</v>
      </c>
      <c r="C14" s="159"/>
      <c r="D14" s="68">
        <v>0.04</v>
      </c>
      <c r="E14" s="44">
        <f t="shared" si="0"/>
        <v>0.14000000000000001</v>
      </c>
      <c r="F14" s="8"/>
    </row>
    <row r="15" spans="1:6" ht="62.1">
      <c r="A15" s="23"/>
      <c r="B15" s="167" t="s">
        <v>258</v>
      </c>
      <c r="C15" s="159"/>
      <c r="D15" s="68"/>
      <c r="E15" s="44"/>
      <c r="F15" s="8"/>
    </row>
    <row r="16" spans="1:6" ht="15.6">
      <c r="A16" s="23" t="s">
        <v>259</v>
      </c>
      <c r="B16" s="160">
        <v>3.5</v>
      </c>
      <c r="C16" s="160"/>
      <c r="D16" s="68">
        <v>0.04</v>
      </c>
      <c r="E16" s="44">
        <f t="shared" si="0"/>
        <v>0.14000000000000001</v>
      </c>
      <c r="F16" s="8"/>
    </row>
    <row r="17" spans="1:6" ht="62.1">
      <c r="A17" s="23"/>
      <c r="B17" s="160" t="s">
        <v>258</v>
      </c>
      <c r="C17" s="160"/>
      <c r="D17" s="68"/>
      <c r="E17" s="44"/>
      <c r="F17" s="8"/>
    </row>
    <row r="18" spans="1:6" ht="30.95">
      <c r="A18" s="23" t="s">
        <v>260</v>
      </c>
      <c r="B18" s="159">
        <v>3.5</v>
      </c>
      <c r="C18" s="159"/>
      <c r="D18" s="68">
        <v>0.04</v>
      </c>
      <c r="E18" s="44">
        <f t="shared" si="0"/>
        <v>0.14000000000000001</v>
      </c>
      <c r="F18" s="8"/>
    </row>
    <row r="19" spans="1:6" ht="77.45">
      <c r="A19" s="23"/>
      <c r="B19" s="159" t="s">
        <v>261</v>
      </c>
      <c r="C19" s="159"/>
      <c r="D19" s="68"/>
      <c r="E19" s="44"/>
      <c r="F19" s="8"/>
    </row>
    <row r="20" spans="1:6" ht="15.6">
      <c r="A20" s="23" t="s">
        <v>262</v>
      </c>
      <c r="B20" s="160">
        <v>3.5</v>
      </c>
      <c r="C20" s="160"/>
      <c r="D20" s="68">
        <v>0.04</v>
      </c>
      <c r="E20" s="44">
        <f t="shared" si="0"/>
        <v>0.14000000000000001</v>
      </c>
      <c r="F20" s="8"/>
    </row>
    <row r="21" spans="1:6" ht="77.45">
      <c r="A21" s="23"/>
      <c r="B21" s="160" t="s">
        <v>263</v>
      </c>
      <c r="C21" s="160"/>
      <c r="D21" s="68"/>
      <c r="E21" s="44"/>
      <c r="F21" s="8"/>
    </row>
    <row r="22" spans="1:6" ht="15.6">
      <c r="A22" s="23" t="s">
        <v>264</v>
      </c>
      <c r="B22" s="167">
        <v>3.5</v>
      </c>
      <c r="C22" s="159"/>
      <c r="D22" s="68">
        <v>0.04</v>
      </c>
      <c r="E22" s="44">
        <f t="shared" si="0"/>
        <v>0.14000000000000001</v>
      </c>
      <c r="F22" s="8"/>
    </row>
    <row r="23" spans="1:6" ht="78.599999999999994" customHeight="1">
      <c r="A23" s="23"/>
      <c r="B23" s="167" t="s">
        <v>265</v>
      </c>
      <c r="C23" s="159"/>
      <c r="D23" s="68"/>
      <c r="E23" s="44"/>
      <c r="F23" s="8"/>
    </row>
    <row r="24" spans="1:6" ht="30.95">
      <c r="A24" s="23" t="s">
        <v>266</v>
      </c>
      <c r="B24" s="160">
        <v>0</v>
      </c>
      <c r="C24" s="160"/>
      <c r="D24" s="68">
        <v>0.04</v>
      </c>
      <c r="E24" s="44">
        <f t="shared" si="0"/>
        <v>0</v>
      </c>
      <c r="F24" s="8"/>
    </row>
    <row r="25" spans="1:6" ht="15.6">
      <c r="A25" s="23"/>
      <c r="B25" s="160" t="s">
        <v>57</v>
      </c>
      <c r="C25" s="160"/>
      <c r="D25" s="68"/>
      <c r="E25" s="44"/>
      <c r="F25" s="8"/>
    </row>
    <row r="26" spans="1:6" ht="15.6">
      <c r="A26" s="23" t="s">
        <v>267</v>
      </c>
      <c r="B26" s="159">
        <v>0</v>
      </c>
      <c r="C26" s="159"/>
      <c r="D26" s="68">
        <v>0.04</v>
      </c>
      <c r="E26" s="44">
        <f t="shared" si="0"/>
        <v>0</v>
      </c>
      <c r="F26" s="8"/>
    </row>
    <row r="27" spans="1:6" ht="15.6">
      <c r="A27" s="23"/>
      <c r="B27" s="159" t="s">
        <v>57</v>
      </c>
      <c r="C27" s="159"/>
      <c r="D27" s="68"/>
      <c r="E27" s="44"/>
      <c r="F27" s="8"/>
    </row>
    <row r="28" spans="1:6" ht="30.95">
      <c r="A28" s="23" t="s">
        <v>268</v>
      </c>
      <c r="B28" s="160">
        <v>3.5</v>
      </c>
      <c r="C28" s="160"/>
      <c r="D28" s="68">
        <v>0.02</v>
      </c>
      <c r="E28" s="44">
        <f t="shared" si="0"/>
        <v>7.0000000000000007E-2</v>
      </c>
      <c r="F28" s="8"/>
    </row>
    <row r="29" spans="1:6" ht="61.5" customHeight="1">
      <c r="A29" s="23"/>
      <c r="B29" s="160" t="s">
        <v>269</v>
      </c>
      <c r="C29" s="169"/>
      <c r="D29" s="68"/>
      <c r="E29" s="44"/>
      <c r="F29" s="8"/>
    </row>
    <row r="30" spans="1:6" ht="15.6">
      <c r="A30" s="23" t="s">
        <v>270</v>
      </c>
      <c r="B30" s="167">
        <v>0</v>
      </c>
      <c r="C30" s="159"/>
      <c r="D30" s="68">
        <v>0.02</v>
      </c>
      <c r="E30" s="44">
        <f t="shared" si="0"/>
        <v>0</v>
      </c>
      <c r="F30" s="8"/>
    </row>
    <row r="31" spans="1:6" ht="15.6">
      <c r="A31" s="23"/>
      <c r="B31" s="167" t="s">
        <v>57</v>
      </c>
      <c r="C31" s="159"/>
      <c r="D31" s="68"/>
      <c r="E31" s="44"/>
      <c r="F31" s="8"/>
    </row>
    <row r="32" spans="1:6" ht="15.6">
      <c r="A32" s="23" t="s">
        <v>271</v>
      </c>
      <c r="B32" s="160">
        <v>0</v>
      </c>
      <c r="C32" s="160"/>
      <c r="D32" s="68">
        <v>0.03</v>
      </c>
      <c r="E32" s="44">
        <f t="shared" si="0"/>
        <v>0</v>
      </c>
      <c r="F32" s="8"/>
    </row>
    <row r="33" spans="1:6" ht="15.6">
      <c r="A33" s="23"/>
      <c r="B33" s="160" t="s">
        <v>57</v>
      </c>
      <c r="C33" s="160"/>
      <c r="D33" s="68"/>
      <c r="E33" s="44"/>
      <c r="F33" s="8"/>
    </row>
    <row r="34" spans="1:6" ht="15.6">
      <c r="A34" s="23" t="s">
        <v>272</v>
      </c>
      <c r="B34" s="159">
        <v>1</v>
      </c>
      <c r="C34" s="159"/>
      <c r="D34" s="68">
        <v>0.02</v>
      </c>
      <c r="E34" s="44">
        <f t="shared" si="0"/>
        <v>0.02</v>
      </c>
      <c r="F34" s="8"/>
    </row>
    <row r="35" spans="1:6" ht="15.6">
      <c r="A35" s="23"/>
      <c r="B35" s="159" t="s">
        <v>273</v>
      </c>
      <c r="C35" s="159"/>
      <c r="D35" s="68"/>
      <c r="E35" s="44"/>
      <c r="F35" s="8"/>
    </row>
    <row r="36" spans="1:6" ht="30.95" customHeight="1">
      <c r="A36" s="23" t="s">
        <v>274</v>
      </c>
      <c r="B36" s="160">
        <v>3.5</v>
      </c>
      <c r="C36" s="160"/>
      <c r="D36" s="68">
        <v>0.03</v>
      </c>
      <c r="E36" s="44">
        <f t="shared" si="0"/>
        <v>0.105</v>
      </c>
      <c r="F36" s="8"/>
    </row>
    <row r="37" spans="1:6" ht="68.45" customHeight="1">
      <c r="A37" s="23"/>
      <c r="B37" s="160" t="s">
        <v>275</v>
      </c>
      <c r="C37" s="170"/>
      <c r="D37" s="68"/>
      <c r="E37" s="44"/>
      <c r="F37" s="8"/>
    </row>
    <row r="38" spans="1:6" ht="27.6" customHeight="1">
      <c r="A38" s="23" t="s">
        <v>276</v>
      </c>
      <c r="B38" s="167">
        <v>3.5</v>
      </c>
      <c r="C38" s="159"/>
      <c r="D38" s="68">
        <v>0.02</v>
      </c>
      <c r="E38" s="44">
        <f t="shared" si="0"/>
        <v>7.0000000000000007E-2</v>
      </c>
      <c r="F38" s="8"/>
    </row>
    <row r="39" spans="1:6" ht="69.95" customHeight="1">
      <c r="A39" s="23"/>
      <c r="B39" s="167" t="s">
        <v>275</v>
      </c>
      <c r="C39" s="159"/>
      <c r="D39" s="68"/>
      <c r="E39" s="44"/>
      <c r="F39" s="8"/>
    </row>
    <row r="40" spans="1:6" ht="32.450000000000003" customHeight="1">
      <c r="A40" s="23" t="s">
        <v>277</v>
      </c>
      <c r="B40" s="160">
        <v>0</v>
      </c>
      <c r="C40" s="160"/>
      <c r="D40" s="68">
        <v>0.03</v>
      </c>
      <c r="E40" s="44">
        <f t="shared" si="0"/>
        <v>0</v>
      </c>
      <c r="F40" s="8"/>
    </row>
    <row r="41" spans="1:6" ht="15.6">
      <c r="A41" s="23"/>
      <c r="B41" s="160" t="s">
        <v>57</v>
      </c>
      <c r="C41" s="160"/>
      <c r="D41" s="68"/>
      <c r="E41" s="44"/>
      <c r="F41" s="8"/>
    </row>
    <row r="42" spans="1:6" ht="32.450000000000003" customHeight="1">
      <c r="A42" s="23" t="s">
        <v>278</v>
      </c>
      <c r="B42" s="159">
        <v>0</v>
      </c>
      <c r="C42" s="159"/>
      <c r="D42" s="68">
        <v>0.03</v>
      </c>
      <c r="E42" s="44">
        <f t="shared" si="0"/>
        <v>0</v>
      </c>
      <c r="F42" s="8"/>
    </row>
    <row r="43" spans="1:6" ht="15.6">
      <c r="A43" s="23"/>
      <c r="B43" s="159" t="s">
        <v>57</v>
      </c>
      <c r="C43" s="159"/>
      <c r="D43" s="68"/>
      <c r="E43" s="44"/>
      <c r="F43" s="8"/>
    </row>
    <row r="44" spans="1:6" ht="15.6">
      <c r="A44" s="23" t="s">
        <v>279</v>
      </c>
      <c r="B44" s="160">
        <v>0</v>
      </c>
      <c r="C44" s="160"/>
      <c r="D44" s="68">
        <v>0.02</v>
      </c>
      <c r="E44" s="44">
        <f t="shared" si="0"/>
        <v>0</v>
      </c>
      <c r="F44" s="8"/>
    </row>
    <row r="45" spans="1:6" ht="15.6">
      <c r="A45" s="23"/>
      <c r="B45" s="160" t="s">
        <v>57</v>
      </c>
      <c r="C45" s="160"/>
      <c r="D45" s="68"/>
      <c r="E45" s="44"/>
      <c r="F45" s="8"/>
    </row>
    <row r="46" spans="1:6" ht="15.6">
      <c r="A46" s="23" t="s">
        <v>280</v>
      </c>
      <c r="B46" s="167">
        <v>0</v>
      </c>
      <c r="C46" s="159"/>
      <c r="D46" s="68">
        <v>0.03</v>
      </c>
      <c r="E46" s="44">
        <f t="shared" si="0"/>
        <v>0</v>
      </c>
      <c r="F46" s="8"/>
    </row>
    <row r="47" spans="1:6" ht="15.6">
      <c r="A47" s="23"/>
      <c r="B47" s="167" t="s">
        <v>57</v>
      </c>
      <c r="C47" s="159"/>
      <c r="D47" s="68"/>
      <c r="E47" s="44"/>
      <c r="F47" s="8"/>
    </row>
    <row r="48" spans="1:6" ht="30.95">
      <c r="A48" s="23" t="s">
        <v>281</v>
      </c>
      <c r="B48" s="160">
        <v>3.5</v>
      </c>
      <c r="C48" s="160"/>
      <c r="D48" s="68">
        <v>0.02</v>
      </c>
      <c r="E48" s="44">
        <f t="shared" si="0"/>
        <v>7.0000000000000007E-2</v>
      </c>
      <c r="F48" s="8"/>
    </row>
    <row r="49" spans="1:6" ht="83.45" customHeight="1">
      <c r="A49" s="23"/>
      <c r="B49" s="160" t="s">
        <v>282</v>
      </c>
      <c r="C49" s="160"/>
      <c r="D49" s="68"/>
      <c r="E49" s="44"/>
      <c r="F49" s="8"/>
    </row>
    <row r="50" spans="1:6" ht="30.95">
      <c r="A50" s="23" t="s">
        <v>283</v>
      </c>
      <c r="B50" s="159">
        <v>0</v>
      </c>
      <c r="C50" s="159"/>
      <c r="D50" s="68">
        <v>0.03</v>
      </c>
      <c r="E50" s="44">
        <f t="shared" si="0"/>
        <v>0</v>
      </c>
      <c r="F50" s="8"/>
    </row>
    <row r="51" spans="1:6" ht="15.6">
      <c r="A51" s="23"/>
      <c r="B51" s="159" t="s">
        <v>57</v>
      </c>
      <c r="C51" s="159"/>
      <c r="D51" s="68"/>
      <c r="E51" s="44"/>
      <c r="F51" s="8"/>
    </row>
    <row r="52" spans="1:6" ht="15.6">
      <c r="A52" s="23" t="s">
        <v>284</v>
      </c>
      <c r="B52" s="160">
        <v>0</v>
      </c>
      <c r="C52" s="160"/>
      <c r="D52" s="68">
        <v>0.03</v>
      </c>
      <c r="E52" s="44">
        <f t="shared" si="0"/>
        <v>0</v>
      </c>
      <c r="F52" s="8"/>
    </row>
    <row r="53" spans="1:6" ht="15.6">
      <c r="A53" s="23"/>
      <c r="B53" s="160" t="s">
        <v>57</v>
      </c>
      <c r="C53" s="160"/>
      <c r="D53" s="68"/>
      <c r="E53" s="44"/>
      <c r="F53" s="8"/>
    </row>
    <row r="54" spans="1:6" ht="36" customHeight="1">
      <c r="A54" s="23" t="s">
        <v>285</v>
      </c>
      <c r="B54" s="167">
        <v>3.5</v>
      </c>
      <c r="C54" s="159"/>
      <c r="D54" s="68">
        <v>0.03</v>
      </c>
      <c r="E54" s="44">
        <f t="shared" si="0"/>
        <v>0.105</v>
      </c>
      <c r="F54" s="9"/>
    </row>
    <row r="55" spans="1:6" ht="213.95" customHeight="1">
      <c r="A55" s="23"/>
      <c r="B55" s="159" t="s">
        <v>286</v>
      </c>
      <c r="C55" s="159"/>
      <c r="D55" s="68"/>
      <c r="E55" s="44"/>
      <c r="F55" s="9"/>
    </row>
    <row r="56" spans="1:6" s="140" customFormat="1" ht="15.6">
      <c r="A56" s="23" t="s">
        <v>287</v>
      </c>
      <c r="B56" s="160">
        <v>3.5</v>
      </c>
      <c r="C56" s="160"/>
      <c r="D56" s="68">
        <v>0.03</v>
      </c>
      <c r="E56" s="44">
        <f t="shared" si="0"/>
        <v>0.105</v>
      </c>
      <c r="F56" s="139"/>
    </row>
    <row r="57" spans="1:6" ht="102" customHeight="1">
      <c r="A57" s="23"/>
      <c r="B57" s="160" t="s">
        <v>288</v>
      </c>
      <c r="C57" s="160"/>
      <c r="D57" s="68"/>
      <c r="E57" s="44"/>
      <c r="F57" s="9"/>
    </row>
    <row r="58" spans="1:6" ht="15.6">
      <c r="A58" s="23" t="s">
        <v>289</v>
      </c>
      <c r="B58" s="159">
        <v>3.5</v>
      </c>
      <c r="C58" s="159"/>
      <c r="D58" s="68">
        <v>0.03</v>
      </c>
      <c r="E58" s="44">
        <f t="shared" si="0"/>
        <v>0.105</v>
      </c>
      <c r="F58" s="9"/>
    </row>
    <row r="59" spans="1:6" ht="62.1">
      <c r="A59" s="23"/>
      <c r="B59" s="159" t="s">
        <v>290</v>
      </c>
      <c r="C59" s="159"/>
      <c r="D59" s="68"/>
      <c r="E59" s="44"/>
      <c r="F59" s="9"/>
    </row>
    <row r="60" spans="1:6" ht="30.95">
      <c r="A60" s="23" t="s">
        <v>291</v>
      </c>
      <c r="B60" s="160">
        <v>0</v>
      </c>
      <c r="C60" s="160"/>
      <c r="D60" s="68">
        <v>0.02</v>
      </c>
      <c r="E60" s="44">
        <f t="shared" si="0"/>
        <v>0</v>
      </c>
      <c r="F60" s="9"/>
    </row>
    <row r="61" spans="1:6" ht="15.6">
      <c r="A61" s="23"/>
      <c r="B61" s="160" t="s">
        <v>57</v>
      </c>
      <c r="C61" s="160"/>
      <c r="D61" s="68"/>
      <c r="E61" s="44"/>
      <c r="F61" s="9"/>
    </row>
    <row r="62" spans="1:6" ht="15.6">
      <c r="A62" s="23" t="s">
        <v>292</v>
      </c>
      <c r="B62" s="167">
        <v>0</v>
      </c>
      <c r="C62" s="159"/>
      <c r="D62" s="68">
        <v>0.02</v>
      </c>
      <c r="E62" s="44">
        <f t="shared" si="0"/>
        <v>0</v>
      </c>
      <c r="F62" s="9"/>
    </row>
    <row r="63" spans="1:6" ht="15.6">
      <c r="A63" s="23"/>
      <c r="B63" s="167" t="s">
        <v>57</v>
      </c>
      <c r="C63" s="159"/>
      <c r="D63" s="68"/>
      <c r="E63" s="44"/>
      <c r="F63" s="9"/>
    </row>
    <row r="64" spans="1:6" ht="15.6">
      <c r="A64" s="23" t="s">
        <v>293</v>
      </c>
      <c r="B64" s="160">
        <v>3.5</v>
      </c>
      <c r="C64" s="160"/>
      <c r="D64" s="68">
        <v>0.03</v>
      </c>
      <c r="E64" s="44">
        <f t="shared" si="0"/>
        <v>0.105</v>
      </c>
      <c r="F64" s="9"/>
    </row>
    <row r="65" spans="1:6" ht="66" customHeight="1">
      <c r="A65" s="23"/>
      <c r="B65" s="160" t="s">
        <v>294</v>
      </c>
      <c r="C65" s="160"/>
      <c r="D65" s="68"/>
      <c r="E65" s="44"/>
      <c r="F65" s="9"/>
    </row>
    <row r="66" spans="1:6" ht="15.6">
      <c r="A66" s="23" t="s">
        <v>295</v>
      </c>
      <c r="B66" s="159">
        <v>3.5</v>
      </c>
      <c r="C66" s="159"/>
      <c r="D66" s="68">
        <v>0.03</v>
      </c>
      <c r="E66" s="44">
        <f t="shared" ref="E66" si="1">(B66+C66)*D66</f>
        <v>0.105</v>
      </c>
      <c r="F66" s="9"/>
    </row>
    <row r="67" spans="1:6" ht="80.45" customHeight="1">
      <c r="A67" s="23"/>
      <c r="B67" s="159" t="s">
        <v>296</v>
      </c>
      <c r="C67" s="168" t="s">
        <v>297</v>
      </c>
      <c r="D67" s="68"/>
      <c r="E67" s="44"/>
      <c r="F67" s="9"/>
    </row>
    <row r="68" spans="1:6" ht="15.6">
      <c r="A68" s="23" t="s">
        <v>298</v>
      </c>
      <c r="B68" s="160">
        <v>3.5</v>
      </c>
      <c r="C68" s="160"/>
      <c r="D68" s="68">
        <v>0.02</v>
      </c>
      <c r="E68" s="44">
        <f t="shared" ref="E68" si="2">(B68+C68)*D68</f>
        <v>7.0000000000000007E-2</v>
      </c>
      <c r="F68" s="9"/>
    </row>
    <row r="69" spans="1:6" ht="68.099999999999994" customHeight="1">
      <c r="A69" s="43"/>
      <c r="B69" s="171" t="s">
        <v>299</v>
      </c>
      <c r="C69" s="160"/>
      <c r="D69" s="137"/>
      <c r="E69" s="138"/>
      <c r="F69" s="9"/>
    </row>
    <row r="70" spans="1:6" ht="15.6">
      <c r="A70" s="8"/>
      <c r="B70" s="8"/>
      <c r="C70" s="38" t="s">
        <v>77</v>
      </c>
      <c r="D70" s="74">
        <f>SUM(D2:D68)</f>
        <v>1.0000000000000002</v>
      </c>
      <c r="E70" s="83">
        <f>SUM(E2:E68)</f>
        <v>2.0850000000000004</v>
      </c>
      <c r="F70" s="14" t="s">
        <v>207</v>
      </c>
    </row>
    <row r="71" spans="1:6" ht="15.6">
      <c r="A71" s="180"/>
      <c r="B71" s="98"/>
      <c r="C71" s="98"/>
      <c r="D71" s="98"/>
      <c r="E71" s="98"/>
      <c r="F71" s="98"/>
    </row>
    <row r="72" spans="1:6" ht="141.6" customHeight="1">
      <c r="B72" s="145" t="s">
        <v>300</v>
      </c>
      <c r="C72" s="145"/>
      <c r="D72" s="98"/>
      <c r="E72" s="98"/>
      <c r="F72" s="98"/>
    </row>
    <row r="73" spans="1:6" ht="18.600000000000001" customHeight="1">
      <c r="B73" s="98"/>
      <c r="C73" s="98"/>
      <c r="D73" s="98"/>
      <c r="E73" s="98"/>
      <c r="F73" s="98"/>
    </row>
    <row r="74" spans="1:6" ht="15.6">
      <c r="B74" s="145" t="s">
        <v>301</v>
      </c>
      <c r="C74" s="98"/>
      <c r="D74" s="98"/>
      <c r="E74" s="98"/>
      <c r="F74" s="98"/>
    </row>
    <row r="75" spans="1:6" ht="102" customHeight="1">
      <c r="B75" s="145" t="s">
        <v>302</v>
      </c>
      <c r="C75" s="98"/>
      <c r="D75" s="98"/>
      <c r="E75" s="98"/>
      <c r="F75" s="98"/>
    </row>
    <row r="76" spans="1:6" ht="99.95" customHeight="1">
      <c r="B76" s="145" t="s">
        <v>303</v>
      </c>
      <c r="C76" s="98"/>
      <c r="D76" s="98"/>
      <c r="E76" s="98"/>
      <c r="F76" s="98"/>
    </row>
    <row r="77" spans="1:6" ht="138.94999999999999" customHeight="1">
      <c r="A77" s="100"/>
      <c r="B77" s="145" t="s">
        <v>304</v>
      </c>
    </row>
    <row r="78" spans="1:6" ht="116.1" customHeight="1">
      <c r="A78" s="100"/>
      <c r="B78" s="145" t="s">
        <v>305</v>
      </c>
    </row>
    <row r="79" spans="1:6" ht="15.6">
      <c r="A79" s="100"/>
    </row>
    <row r="80" spans="1:6" ht="15.6">
      <c r="A80" s="100"/>
    </row>
    <row r="81" spans="1:4" ht="15.6">
      <c r="A81" s="100"/>
    </row>
    <row r="82" spans="1:4" ht="15.6">
      <c r="A82" s="100"/>
    </row>
    <row r="83" spans="1:4" ht="15.6">
      <c r="A83" s="100"/>
      <c r="D83" s="98"/>
    </row>
    <row r="84" spans="1:4" ht="15.6">
      <c r="A84" s="100"/>
    </row>
    <row r="85" spans="1:4" ht="15.6">
      <c r="A85" s="100"/>
    </row>
    <row r="86" spans="1:4" ht="15.6">
      <c r="A86" s="100"/>
    </row>
    <row r="87" spans="1:4" ht="15.6">
      <c r="A87" s="100"/>
    </row>
    <row r="88" spans="1:4" ht="15.6">
      <c r="A88" s="100"/>
    </row>
    <row r="89" spans="1:4" ht="15.6">
      <c r="A89" s="100"/>
    </row>
    <row r="90" spans="1:4" ht="15.6"/>
    <row r="91" spans="1:4" ht="15.6"/>
    <row r="92" spans="1:4" ht="15.6"/>
    <row r="93" spans="1:4" ht="15.6"/>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Ana Carolina Tesch Benincá</cp:lastModifiedBy>
  <cp:revision/>
  <dcterms:created xsi:type="dcterms:W3CDTF">2022-10-09T23:08:45Z</dcterms:created>
  <dcterms:modified xsi:type="dcterms:W3CDTF">2025-02-11T01:26:31Z</dcterms:modified>
  <cp:category/>
  <cp:contentStatus/>
</cp:coreProperties>
</file>