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Banco Santander/"/>
    </mc:Choice>
  </mc:AlternateContent>
  <xr:revisionPtr revIDLastSave="825" documentId="13_ncr:1_{6508461E-CE78-4EDD-9821-DDFBBDBCB309}" xr6:coauthVersionLast="47" xr6:coauthVersionMax="47" xr10:uidLastSave="{936C9D94-0787-41D4-B0C6-8C432D714CBB}"/>
  <bookViews>
    <workbookView xWindow="-110" yWindow="-110" windowWidth="19420" windowHeight="11500" tabRatio="844" firstSheet="2"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27" r:id="rId7"/>
    <sheet name="Ações de mitigação de riscos" sheetId="11" r:id="rId8"/>
    <sheet name="Prod fin imp positivo" sheetId="26" r:id="rId9"/>
    <sheet name="Portfólio (setor)" sheetId="12" r:id="rId10"/>
    <sheet name="Portfólio (localização)" sheetId="15" r:id="rId11"/>
    <sheet name="Portfólio (empresa)" sheetId="16" r:id="rId12"/>
    <sheet name="Governança" sheetId="2" r:id="rId13"/>
    <sheet name=" Controvérsias socioambientai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0" l="1"/>
  <c r="F19" i="5"/>
  <c r="E17" i="5"/>
  <c r="G17" i="5"/>
  <c r="E15" i="5"/>
  <c r="G15" i="5"/>
  <c r="G13" i="5"/>
  <c r="E13" i="5"/>
  <c r="E11" i="5"/>
  <c r="G11" i="5"/>
  <c r="G9" i="5"/>
  <c r="E9" i="5"/>
  <c r="G7" i="5"/>
  <c r="E7" i="5"/>
  <c r="G5" i="5"/>
  <c r="E5" i="5"/>
  <c r="E3" i="5"/>
  <c r="G3" i="5"/>
  <c r="E68" i="26"/>
  <c r="E64" i="26"/>
  <c r="E60" i="26"/>
  <c r="E56" i="26"/>
  <c r="E52" i="26"/>
  <c r="E48" i="26"/>
  <c r="E44" i="26"/>
  <c r="E40" i="26"/>
  <c r="E36" i="26"/>
  <c r="E32" i="26"/>
  <c r="E28" i="26"/>
  <c r="E24" i="26"/>
  <c r="E20" i="26"/>
  <c r="E16" i="26"/>
  <c r="E12" i="26"/>
  <c r="E8" i="26"/>
  <c r="E4" i="26"/>
  <c r="D70" i="26"/>
  <c r="B92" i="22"/>
  <c r="E5" i="27"/>
  <c r="H9" i="20" s="1"/>
  <c r="G19" i="5" l="1"/>
  <c r="J4" i="22"/>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70" i="22"/>
  <c r="J72" i="22"/>
  <c r="J74" i="22"/>
  <c r="J76" i="22"/>
  <c r="J78" i="22"/>
  <c r="J80" i="22"/>
  <c r="J82" i="22"/>
  <c r="J84" i="22"/>
  <c r="J86" i="22"/>
  <c r="J88" i="22"/>
  <c r="J90" i="22"/>
  <c r="J2" i="22"/>
  <c r="H92" i="22"/>
  <c r="F92" i="22"/>
  <c r="D92" i="22"/>
  <c r="F18" i="16" l="1"/>
  <c r="F5" i="16"/>
  <c r="F7" i="16"/>
  <c r="F9" i="16"/>
  <c r="F11" i="16"/>
  <c r="F13" i="16"/>
  <c r="F15" i="16"/>
  <c r="F17" i="16"/>
  <c r="F3" i="16"/>
  <c r="C13" i="10"/>
  <c r="D13" i="10"/>
  <c r="B13" i="10"/>
  <c r="C9" i="12"/>
  <c r="D9" i="12"/>
  <c r="E9" i="12"/>
  <c r="B9" i="12"/>
  <c r="C9" i="15"/>
  <c r="D9" i="15"/>
  <c r="B9" i="15"/>
  <c r="E9" i="15"/>
  <c r="F5" i="15"/>
  <c r="F7" i="15"/>
  <c r="F3" i="15"/>
  <c r="F5" i="12"/>
  <c r="F7" i="12"/>
  <c r="F3" i="12"/>
  <c r="F9" i="12" s="1"/>
  <c r="F9" i="15" l="1"/>
  <c r="J92" i="22"/>
  <c r="F9" i="20" s="1"/>
  <c r="G92" i="22"/>
  <c r="E66" i="26"/>
  <c r="E62" i="26"/>
  <c r="E58" i="26"/>
  <c r="E54" i="26"/>
  <c r="E50" i="26"/>
  <c r="E46" i="26"/>
  <c r="E42" i="26"/>
  <c r="E38" i="26"/>
  <c r="E34" i="26"/>
  <c r="E30" i="26"/>
  <c r="E26" i="26"/>
  <c r="E22" i="26"/>
  <c r="E18" i="26"/>
  <c r="E14" i="26"/>
  <c r="E10" i="26"/>
  <c r="E6" i="26"/>
  <c r="E2" i="26"/>
  <c r="I92" i="22"/>
  <c r="E92" i="22"/>
  <c r="C92" i="22"/>
  <c r="E70" i="26" l="1"/>
  <c r="J9" i="20" s="1"/>
  <c r="C15" i="10"/>
  <c r="D15" i="10"/>
  <c r="B15" i="10"/>
  <c r="E4" i="2"/>
  <c r="E6" i="2"/>
  <c r="E8" i="2"/>
  <c r="E10" i="2"/>
  <c r="E12" i="2"/>
  <c r="E14" i="2"/>
  <c r="E16" i="2"/>
  <c r="E18" i="2"/>
  <c r="E20" i="2"/>
  <c r="E2" i="2"/>
  <c r="G19" i="16"/>
  <c r="F22" i="2"/>
  <c r="G2" i="2"/>
  <c r="E14" i="10"/>
  <c r="G16" i="11"/>
  <c r="H2" i="11"/>
  <c r="H4" i="11"/>
  <c r="G20" i="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E15" i="10" l="1"/>
  <c r="G9" i="20" s="1"/>
  <c r="D58" i="9"/>
  <c r="E9" i="20" s="1"/>
  <c r="D58" i="8"/>
  <c r="D9" i="20" s="1"/>
  <c r="C58" i="8"/>
  <c r="C58" i="9"/>
  <c r="G18" i="2"/>
  <c r="G16" i="2"/>
  <c r="G14" i="2"/>
  <c r="G12" i="2"/>
  <c r="G10" i="2"/>
  <c r="G8" i="2"/>
  <c r="G6" i="2"/>
  <c r="G4" i="2"/>
  <c r="G22" i="2" l="1"/>
  <c r="N9" i="20" s="1"/>
  <c r="H5" i="16"/>
  <c r="H7" i="16"/>
  <c r="H9" i="16"/>
  <c r="H11" i="16"/>
  <c r="H13" i="16"/>
  <c r="H15" i="16"/>
  <c r="H17" i="16"/>
  <c r="H3" i="16"/>
  <c r="H6" i="11"/>
  <c r="H8" i="11"/>
  <c r="H10" i="11"/>
  <c r="H12" i="11"/>
  <c r="H14" i="11"/>
  <c r="H19" i="16" l="1"/>
  <c r="M9" i="20" s="1"/>
  <c r="H16" i="11"/>
  <c r="I9" i="20" s="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<sst xmlns="http://schemas.openxmlformats.org/spreadsheetml/2006/main" count="439" uniqueCount="346">
  <si>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</si>
  <si>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</si>
  <si>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</si>
  <si>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</si>
  <si>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</si>
  <si>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</si>
  <si>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</si>
  <si>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</si>
  <si>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</si>
  <si>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</si>
  <si>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</si>
  <si>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</si>
  <si>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</si>
  <si>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</si>
  <si>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</si>
  <si>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</si>
  <si>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</si>
  <si>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</si>
  <si>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</si>
  <si>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</si>
  <si>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</si>
  <si>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</si>
  <si>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</si>
  <si>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</si>
  <si>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</si>
  <si>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</si>
  <si>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R.A Relatorio Anual</t>
  </si>
  <si>
    <t>"(C-FS2.2e) Indicate the climate-related information your organization considers about clients/investees as part of your due diligence and/or risk assessment process, and how thisinfluences decision-making.
Portfolio: Banking (Bank)
Type of climate-related information considered: Climate transition plans" (CDP, p. 22).
"The Environmental,Social and Climate Change (ESCC) unit uses a tool that includes climate factors in two ways: (....) (2) an assessment of the customer's resilience to climate change in general, such as new weather patterns, legislation or consumer preferences" (CDP, p. 112).
Aderiram à TCFD, aos Compromissos Coletivos de Ação pelo Clima do PRB e NZBA, e relatam ao CDP (R.A., p. 116).</t>
  </si>
  <si>
    <t>2. Matriz energética</t>
  </si>
  <si>
    <t>"Organização promove a oferta de produtos e serviços financeiros que fomentam, por exemplo, soluções ligadas a: redução de emissões de gases de efeito estufa, produção mais limpa" (PRSAC, p. 10)
"uso do Sistema de Classificação de Financiamento e Investimento Sustentável (SFICS, sigla em inglês), taxonomia de sustentabilidade criada pelo Grupo Santander, que identifica de forma criteriosa quais são os produtos e transações efetivamente verdes, sociais ou sustentáveis" (R.A., p. 36).
"(C-FS2.2e) Indicate the climate-related information your organization considers aboutclients/investees as part of your due diligence and/or risk assessment process, and how thisinfluences decision-making.
Portfolio: Banking (Bank)
Type of climate-related information considered: Emissions reduction targets" (CDP, p. 22).
"(C2.4a) Provide details of opportunities identified with the potential to have a substantive financial or strategic impact on your business.
Company-specific description: Santander Brasil raised subsidized funding with the European Investment Bank (EIB), in the amount of R$ 1.6 billion, to promote the sale of solar panels. With the subsidy, loan rates start at 1.79% per month and payments can be made in up to 96 monthly installments" (CDP, p. 26).
Aderiram à TCFD, aos Compromissos Coletivo de Ação pelo Clima do PRB e NZBA, e relatam ao CDP (R.A., p. 116).</t>
  </si>
  <si>
    <t>3. Eficiência energética</t>
  </si>
  <si>
    <t>I.E Inventário de Emissões</t>
  </si>
  <si>
    <t xml:space="preserve">"Organização promove a oferta de produtos e serviços financeiros que fomentam, por exemplo, soluções ligadas a: eficiência energética" (PRSAC, p. 10)
"(C-FS2.2e) Indicate the climate-related information your organization considers about clients/investees as part of your due diligence and/or risk assessment process, and how this influences decision-making.
Portfolio: Banking (Bank)
Type of climate-related information considered: Energy usage data" (CDP, p. 22).
</t>
  </si>
  <si>
    <t>4. Impactos na biodiversidade terrestre</t>
  </si>
  <si>
    <t>"A taxonomia para classificação de finanças sustentáveis prevê a mitigação de impactos negativos sobre a biodiversidade. A área de finanças sustentáveis não realiza atividades ou serviços que tenham impacto direto na biodiversidade, podendo impactar positivamente de maneira indireta na mesma, por meio do financiamento de ou investimento em projetos e iniciativas de restauração, conservação ou beneficiamento da biodiversidade" (R.A., p. 129). 
“A instituição incorpora riscos à biodiversidade e à valoração de serviços ecossistêmicos em suas operações de crédito realizando a identificação de potenciais riscos à biodiversidade e da dependência dos serviços ecossistêmicos das atividades (financiadas/investidas/seguradas)” (ISE, item 1209).
No questionário CDP (p. 103), o Santander afirma não explorar ou desenvolver atividades em áreas especialmente protegidas. 
 Adesão aos Princípios do Equador.</t>
  </si>
  <si>
    <t>5. Poluição água doce</t>
  </si>
  <si>
    <t>Avaliado na concessão de crédito imobiliário empresarial e para imóveis utilizados como garantia em operações de crédito: "Em negócios que utilizem imóveis como garantia, submetemos a propriedade à verificação de possíveis contaminações de solo e água subterrânea por substâncias em quantidade acima dos parâmetros legais (....)" (R.A., p. 44).
Adesão aos Princípios do Equador.</t>
  </si>
  <si>
    <t>6. Eficiência hídrica</t>
  </si>
  <si>
    <t>The Environmental,Social and Climate Change (ESCC) unit uses a tool that includes climate factors in two ways: (1) a water stress calculator that considersthe client's economic activity, the river basin(s) in which it is located, as well as the level of management to save water (CDP, p. 112).</t>
  </si>
  <si>
    <t>7. Poluição marítima</t>
  </si>
  <si>
    <t>Nada consta</t>
  </si>
  <si>
    <t>8. Poluição do solo</t>
  </si>
  <si>
    <t>Avaliado na concessão de crédito imobiliário empresarial e para imóveis utilizados como garantia em operações de crédito; "Em negócios que utilizem imóveis como garantia, submetemos a propriedade à verificação de possíveis contaminações de solo e água subterrânea por substâncias em quantidade acima dos parâmetros legais e de supressão de vegetação nativa. Também avaliamos o risco socioambiental e climático de imóveis urbanos e rurais dados como garantia em operações de crédito" (R.A., p. 44).
Adesão aos Princípios do Equador.</t>
  </si>
  <si>
    <t>9. Uso eficiente do solo para fins agrícolas</t>
  </si>
  <si>
    <t xml:space="preserve">"Organização promove a oferta de produtos e serviços financeiros que fomentam, por exemplo, soluções ligadas a: agronegócio sustentável" (PRSAC, p. 10)
"O Santander Brasil contribui para essa meta especialmente por meio do apoio a clientes do agronegócio, setor-chave no país para a mitigação dos impactos das mudanças climáticas" (R.A., p. 9). </t>
  </si>
  <si>
    <t>10. Poluição atmosférica</t>
  </si>
  <si>
    <t>11. Gestão adequada de resíduos sólidos</t>
  </si>
  <si>
    <t>Adesão aos Princípios do Equador</t>
  </si>
  <si>
    <t>12. Uso eficiente de matéria-prima poluente ou sujeita a provável escassez</t>
  </si>
  <si>
    <t xml:space="preserve">Nada consta
</t>
  </si>
  <si>
    <t>13. Trabalho análogo ao escravo</t>
  </si>
  <si>
    <t>"Aplicação de restrições de relacionamento com clientes, potenciais clientes e fornecedores, pessoas físicas ou jurídicas, que figurem no “Cadastro de Empregadores que tenham submetido trabalhadores a condições análogas à de escravo” (PRSAC, p. 9)
Aderiu ao Pacto Global ONU e é associado do InPacto.</t>
  </si>
  <si>
    <t>14. Trabalho infantil irregular</t>
  </si>
  <si>
    <t>"Com base nessas políticas, decidimos não manter relacionamento
com pessoas físicas ou companhias que: utilize trabalho infantil, conforme definido pela legislação" (R.A., p. 42).
Aderiu ao Pacto Global ONU e é associado do InPacto.</t>
  </si>
  <si>
    <t>15. Gestão da saúde no trabalho</t>
  </si>
  <si>
    <t xml:space="preserve"> "O principal instrumento do nosso processo de análise de RSAC é o
Questionário Socioambiental e Climático (QSA), disponível em nosso
portal de sustentabilidade, que aborda as práticas das empresas em
temas como respeito à legislação ambiental, segurança e saúde do
trabalhador, entre outros" (R.A., p. 44).
Adesão aos Princípios do Equador.</t>
  </si>
  <si>
    <t>16. Gestão da segurança no trabalho</t>
  </si>
  <si>
    <t xml:space="preserve">17. Nível de desigualdade salarial </t>
  </si>
  <si>
    <t>Não há menção</t>
  </si>
  <si>
    <t>18. Saúde, segurança e outros direitos do consumidor</t>
  </si>
  <si>
    <t>19. Impactos em comunidades tradicionais</t>
  </si>
  <si>
    <t xml:space="preserve">"No caso de financiamento a projetos, seguimos a metodologia baseada nos Princípios do Equador, que leva em conta padrões de desempenho como sistemas de gestão: comunidades do entorno, às populações tradicionais (....)
Os alertas incluem informações sobre embargos governamentais
contra à produção em terras desmatadas ilegalmente, envolvimento
com trabalho escravo e incursões em territórios indígenas" (R.A., p. 44) 
Adesão aos Princípios do Equador e Princípios Orientadores para Empresas e Direitos Humanos das Nações Unidas. </t>
  </si>
  <si>
    <t>20. Riscos à saúde e segurança da comunidade em geral</t>
  </si>
  <si>
    <t xml:space="preserve">Não menciona nas políticas gerais. 
Adesão aos Princípios do Equador e Princípios Orientadores para Empresas e Direitos Humanos das Nações Unidas </t>
  </si>
  <si>
    <t>21. Riscos e impactos no desenvolvimento local</t>
  </si>
  <si>
    <t>22. Discriminação de gênero</t>
  </si>
  <si>
    <t>"Assim, os princípios de referência considerados para o desenvolvimento desta política são: o respeito à diversidade e o combate a quaisquer formas de discriminação" (PRSAC, p. 10).
Signatário do Women Empowerment Principles, do Pacto Global ONU e Movimento Mulher 360.</t>
  </si>
  <si>
    <t>23. Discriminação étnica ou sexual</t>
  </si>
  <si>
    <t>"Assim, os princípios de referência considerados para o desenvolvimento desta política são: o respeito à diversidade e o combate a quaisquer formas de discriminação" (PRSAC, p. 10).
 Signatário do Pacto Global ONU e adesão a Iniciativa Empresarial pela Igualdade Racial e o Raça é prioridade.</t>
  </si>
  <si>
    <t>24. Inclusão de pessoas com deficiência</t>
  </si>
  <si>
    <t>"Desta forma, a Organização promove a oferta de produtos e serviços financeiros que fomentam, por exemplo, soluções ligadas a: reformas para acessibilidade" (PRSAC, p. 10).
 Adesão Rede Empresarial de Inclusão Social pela Empregabilidade das Pessoas com Deficiência – REIS e Princípios Orientadores para Empresas/ Direitos Humanos das Nações Unidas</t>
  </si>
  <si>
    <t>25. Riscos para o patrimônio cultural</t>
  </si>
  <si>
    <t>"Restrições de relacionamento comercial em áreas designadas como Sítios Ramsar, Patrimônio Mundial ou pela União Internacional para a Conservação da Natureza (IUCN, na sigla em inglês) como categorias I, II, III e IV)" (R.A., p. 42; Climate Finance Report, p. 31).
 Adesão aos Princípios do Equador.</t>
  </si>
  <si>
    <t>26. Questões concorrenciais</t>
  </si>
  <si>
    <t>27. Responsabilidade tributária</t>
  </si>
  <si>
    <t>28. Prevenção e combate à corrupção</t>
  </si>
  <si>
    <t xml:space="preserve"> "Adoção de medidas de mitigação dos riscos atrelados a lavagem de dinheiro, financiamento ao terrorismo, corrupção e suborno" (PRSAC, p. 9).
 "A busca por melhorias abrange os processos internos e as análises de prevenção à lavagem de dinheiro (PLD), ao financiamento do terrorismo e ao financiamento da proliferação de armas de destruição em massa (FTP), o que inclui reportes ao Conselho de Controle de Atividades Financeiras (Coaf)", (R.A., p. 26).
Signatário do Pacto Global ONU. </t>
  </si>
  <si>
    <t>TOTAL</t>
  </si>
  <si>
    <t>Máximo de 3</t>
  </si>
  <si>
    <t>Inclusão em política setorial ou em política temática (0 a 7)</t>
  </si>
  <si>
    <t>O Santander Brasil incorpora os riscos climáticos em sua política de crédito, Essas avaliações influenciam a tomada de decisão no financiamento de projetos e empréstimos corporativos, especialmente no agronegócio e setores intensivos em recursos naturais  (R.A., p. 45).</t>
  </si>
  <si>
    <t>"O banco não terá relacionamento comercial com:  • Sejam novos clientes ou projetos de centrais térmicas a carvão mineral; de minas de carvão mineral (térmico); de exploração e produção de petróleo, exceto para transações específicas de financiamento de energia renovável; • Sejam novos projetos de campos greenfield de exploração de petróleo; • Sejam de novos projetos de exploração, desenvolvimento, construção ou expansão da extração de petróleo e gás a partir de areias asfálticas, fracking ou CBM (coalbed methane); • Atuem na exploração e produção e cujas atividades advindas da combinação de fracking, areias asfálticas, CBM e petróleo e gás do Ártico representem uma parte significativa das suas reservas, ou mais de 30% da sua atividade; • Tenham mais de 10% da sua receita, numa base consolidada, derivada da geração de energia a carvão mineral (térmico), a partir de 2030; • Sejam novos clientes que têm operações de mineração de carvão térmico e projetos em todo o mundo, exceto para transações para o financiamento específico para energia renovável; nessas exceções, o cliente deve ter um plano robusto e crível, com metas verificáveis, que mostrem que não terá carvão térmico até 2030; • Detenham, a partir de 2030, mina de carvão térmico" (R.A., p. 42).                  "Indústria: As atividades do setor são intensivas no consumo de energia e água. A gestão inadequada desses recursos pode aumentar o risco reputacional e operacional do setor. Há ainda a pressão do mercado para a adoção de práticas de descarbonização e compensação de emissões, impactando na necessidade de investimentos em tecnologias mais eficientes no consumo dos recursos" (R.A., p. 71)</t>
  </si>
  <si>
    <r>
      <rPr>
        <sz val="12"/>
        <color theme="1"/>
        <rFont val="Calibri"/>
        <family val="2"/>
        <scheme val="minor"/>
      </rPr>
      <t>"O rating de risco socioambiental e climático também considera o grau de vulnerabilidade dos clientes aos riscos físicos e de transição incluindo na análise fatores como atividade econômica, onde o negócio está inserido, uso de tecnologias</t>
    </r>
    <r>
      <rPr>
        <b/>
        <sz val="12"/>
        <color theme="1"/>
        <rFont val="Calibri"/>
        <family val="2"/>
        <scheme val="minor"/>
      </rPr>
      <t xml:space="preserve"> </t>
    </r>
    <r>
      <rPr>
        <sz val="12"/>
        <color theme="1"/>
        <rFont val="Calibri"/>
        <family val="2"/>
        <scheme val="minor"/>
      </rPr>
      <t xml:space="preserve">mais eficientes do ponto de vista energético, entre outros." (R.A., p. 70)
 Setor Transporte: Podem ser determinados novos padrões de eficiência energética para veículos pesados, além de incentivos a adoção de veículos elétricos" (R.A., p. 71). </t>
    </r>
    <r>
      <rPr>
        <b/>
        <sz val="12"/>
        <color theme="1"/>
        <rFont val="Calibri"/>
        <family val="2"/>
        <scheme val="minor"/>
      </rPr>
      <t xml:space="preserve">
</t>
    </r>
  </si>
  <si>
    <t>"O banco não terá relacionamento comercial com pessoas físicas ou companhias que: - extraiam, beneficiem ou desdobrem madeira nativa não certificada pelos selos verdes — Forest Stewardship Council (FSC); Atuem no ramo de extração ou fabricação de produtos que contenham amianto; Processem óleo de palma (dendê) e não sejam membros do Roundtable on Sustainable Palm Oil; Sejam novos projetos de campos greenfield de exploração de petróleo; Sejam de quaisquer projetos, ou expansão de instalações existentes, a norte do Círculo Ártico" (R.A., p. 42).
"No caso de financiamento a projetos, seguimos a metodologia baseada nos Princípios do Equador, que leva em conta padrões de desempenho como sistemas de gestão, impacto à biodiversidade, a comunidades do entorno, às populações tradicionais, saúde e segurança, etc" (R.A., p. 44).
"A área de finanças sustentáveis não realiza atividades ou serviços que tenham impacto direto na biodiversidade, podendo impactar positivamente de maneira indireta na mesma, por meio do  financiamento de ou investimento em projetos e iniciativas de restauração, conservação ou beneficiamento da biodiversidade" (R.A., p. 139).
"Embora a mudança no uso da terra seja a principal fonte de emissões do Brasil, essa categoria não é a mais representativa para o Banco. Isso ocorre porque monitoramos diariamente todas as propriedades financiadas contra o desmatamento ilegal (veja mais detalhes em 'RSA'), o que contribuiu para um menor volume de emissões nessa categoria (R.A., p. 61)
"No financing of meatpackersfrom the Brazilian Amazon who cannot demonstratezero ilegal deforestation in their full supply chainstarting in 2025. Only finance certified native tropicalwood species (FSC) and palm oil processors (RSPO)" (CDP, p. 103).</t>
  </si>
  <si>
    <t>Na agricultura, fala em salinização da água (R.A., p. 72)/ Fala do rompimento de barrragens de rejeitos na mineração, (R.A., p. 42)/ Fala sobre a qualidade do recurso hídrico no saneamento, (R.A., p. 72)</t>
  </si>
  <si>
    <t>"Chronic physical risks include changes in precipitation patters and extreme variability inweather patterns, rising mean temperatures, chronic heat waves or rising sea levels.(....)
For sectors that are more susceptive for this kind of risk, as the ones with a high dependency on water for example, the assessment looks at three factors: the quality of the client's water management, the economic sector and water stress data by municipality from the website of the National Water Agency - ANA, which is directly affected by the precipitationpatters. The water component is a significant part of the sustainability rating, which in turninfluences the financial credit rating" (CDP, p. 20).
"Desde 2020, nossas avaliações socioambientais para concessão de crédito incluem a exposição dos clientes ao estresse hídrico e sua dependência de água, por meio da aplicação de uma ferramenta própria que considera três aspectos: Nível de gestão da água nos processos operacionais, com uso de tecnologia para uso mais eficiente deste recurso; Vulnerabilidade ou resiliência da atividade econômica, questões hídricas; Região (bacia hidrográfica) onde o negócio está" (R.A., p. 70).
 Em 2020, passamos a utilizar uma calculadora de estresse hídrico em nossas avaliações socioambientais e mais recentemente consideramos o conceito de resiliência para nossos clientes com relação aos riscos físicos e de transição (Formulário de Referência, p. 75).</t>
  </si>
  <si>
    <t xml:space="preserve">"Garantias imobiliárias: Em negócios que utilizem imóveis como garantia, submetemos a propriedade à verificação de possíveis contaminações de solo e água subterrânea por substâncias em quantidade acima dos parâmetros legais e de supressão de vegetação nativa. Também avaliamos o risco socioambiental e climático de imóveis urbanos e rurais dados como garantia em operações de crédito – cujo valor pode mudar se houver passivos ambientais" (R.A., p. 43).
"Os principais riscos estão relacionados à existência de contaminação na área do empreendimento financiado ou do imóvel que será financiado para a Pessoa Física" (Relatório de Risco Socioambiental, p. 5). </t>
  </si>
  <si>
    <t>Nada consta sobre incentivo à prevenção da erosão, contaminação e práticas de agricultura regenerativa ou integração lavoura-pecuária-floresta</t>
  </si>
  <si>
    <t>Faz parte da análise do risco ambiental: "Aspectos avaliados na análise de RSAC: derramamento e disposição de produtos químicos e resíduos no solo e na água", (R.A., p. 119).</t>
  </si>
  <si>
    <t xml:space="preserve"> "Concessão de crédito inclui a exposição dos clientes ao estresse hídrico e sua dependência de água, por meio da aplicação de uma ferramenta
própria que considera três aspectos: Nível de gestão da água nos processos operacionais, com uso de tecnologia para uso mais eficiente deste recurso" (R.A., p. 70).
"setor da energia: O risco do setor para o país se dá nos cenários de escassez hídrica, em que há aumento da dependência de fontes não renováveis para a geração de energia" (R.A., p 71).</t>
  </si>
  <si>
    <t xml:space="preserve">"Estejam no cadastro de empregadores que tenham submetido trabalhadores a condições análogas à de escravo (Portaria Interministerial MTPS/MMIRDH n º 4 de 11/05/2016); para esta situação, a área de Risco Socioambiental poderá recomendar a aplicação de restrições adicionais", (R.A., p. 42)/ "Grupo de Trabalho Reputacional: coordenado pela area de Riscos, avalia situacões com potencial risco reputacional atrelado ao RSAC, incluindo pareceres sobre clientes envolvidos com praticas de trabalho em condições analogas a de escravidao e outros clientes ou operacoes de crédito consideradas sensiveis", (PRSAC, p. 12)
Consta no questionário CDP (p. 124) que o Santander exige dos tomadores de crédito dos setores de energia, transporte, alimentos, imobiliário, madereiro, pecuário e de sojá adotem os princípios da OIT sobre suas operações e cadeias de valor. </t>
  </si>
  <si>
    <t xml:space="preserve">Restrição das relações comerciais que "Utilizem trabalho infantil, conforme definido pela legislação" (R.A., p. 42)
Consta no questionário CDP (p. 124) que o Santander exige dos tomadores de crédito dos setores de energia, transporte, alimentos, imobiliário, madereiro, pecuário e de sojá adotem os princípios da OIT sobre suas operações e cadeias de valor. </t>
  </si>
  <si>
    <t xml:space="preserve">"O principal instrumento do nosso processo de análise de RSAC é o
Questionário Socioambiental e Climático (QSA), disponível em nosso
portal de sustentabilidade, que aborda as práticas das empresas em
temas como respeito à legislação ambiental, segurança e saúde do
trabalhador, entre outros", (R.A., p. 42)
Consta no questionário CDP (p. 124) que o Santander exige dos tomadores de crédito dos setores de energia, transporte, alimentos, imobiliário, madereiro, pecuário e de soja adotem os princípios da OIT sobre suas operações e cadeias de valor. </t>
  </si>
  <si>
    <t>"0% de carteira em Setores cujos produtos podem causar doenças crônicas como, por exemplo, colesterol ou hipertensão, no caso de uso não saudável"(R.A., p. 42)/ "Proibido relacionamento comercial com empresas que atuem no ramo de extração ou fabricação de produtos que contenham amianto" (R.A., p. 42)/ "O principal instrumento do nosso processo de análise de RSAC é o Questionário Socioambiental e Climático (QSA), disponível em nosso
portal de sustentabilidade, que aborda as práticas das empresas em
temas como respeito à legislação ambiental, segurança e saúde do
trabalhador, entre outros" (R.A., p. 44)</t>
  </si>
  <si>
    <t>"Mineração Expansão de mina na Amazônia, com interferência direta na fauna, flora e comunidades tradicionais" (R.A., p. 45)/ "Infraestrutura Impacto em comunidade indígena Parecer aprovado com condicionantes após realização de due diligence sobre práticas do cliente para mitigar impactos na comunidade indígena" (R.A., p. 45)</t>
  </si>
  <si>
    <t xml:space="preserve">"No caso de financiamento a projetos, seguimos a metodologia baseada nos Princípios do Equador, que leva em conta padrões de desempenho como sistemas de gestão, impacto à biodiversidade, a comunidades do entorno, às populações tradicionais, saúde e segurança" (R.A., p. 44)
</t>
  </si>
  <si>
    <t>O Santander inclui o desenvolvimento local como um ponto de foco em suas políticas de sustentabilidade  mas não há metas específicas/detalhadas. O banco apoia negócios locais e microfinanças, promovendo o desenvolvimento sustentável em comunidades de baixo índice de desenvolvimento (R.A., p. 88)</t>
  </si>
  <si>
    <t xml:space="preserve"> "Não toleramos que nossos colaboradores, fornecedores ou clientes sejam discriminados em virtude de sua orientação sexual ou identidade de gênero, raça, religião e crenças, ideologias políticas, adesão ou não a sindicatos, deficiência, local de origem, idade, idioma, estado civil ou condição social" (Código de Conduta Ética, p. 13)</t>
  </si>
  <si>
    <t>R.A. (p. 42) citado apenas em: 
"Proibido relacionamento comercial com empresas que atuem em áreas designadas como Sítios Ramsar, Patrimônio Mundial ou pela União Internacional para a Conservação da  Natureza (IUCN, na sigla em inglês) como categorias I, II, III e IV;"</t>
  </si>
  <si>
    <t xml:space="preserve">"Entre os riscos avaliados estão aqueles relacionados à corrupção, que devem ser evitados sem concessões. Nesse sentido, adotamos práticas rigorosas para guiar nossos relacionamentos com clientes, fornecedores, parceiros, donatários e patrocinados" (R.A., p. 26). </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</si>
  <si>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</si>
  <si>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</si>
  <si>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</si>
  <si>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</si>
  <si>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</si>
  <si>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</si>
  <si>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</si>
  <si>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</si>
  <si>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</si>
  <si>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Presente no  Questionário Socioambiental e Climático para 14 setores com atenção especial sobre risco socioambiental e climático. 
O questionário é aplicável a empresas que atendam a dois critérios concomitantemente – ter risco de crédito ou limites iguais ou maiores que R$ 7 milhões (R.A., p. 43).
"Our main lending products to both companies and individuals contain clauses requiring theclient to comply with environmental and health &amp; safety legislation.(....).The client’s legal risk is assessed by the E&amp;S risk management system to all applicable E&amp;Sregulation, including licenses, authorizations, fines, certifications, and reports of illegaldeforestation" (CDP, p. 19)</t>
  </si>
  <si>
    <t>Relatórios ambientais anuais de empresas inscritas no Cadastro Técnico Federal de Atividades Potencialmente Poluidoras</t>
  </si>
  <si>
    <t>Verificação do cumprimento de condicionantes do licenciamento ambiental junto à empresa</t>
  </si>
  <si>
    <t>Presente no  Questionário Socioambiental e Climático para 14 setores com atenção especial sobre risco socioambiental e climático. O questionário é aplicável a empresas que atendam a dois critérios concomitantemente – ter risco de crédito ou limites iguais ou maiores que R$ 7 milhões (R.A., p. 43).</t>
  </si>
  <si>
    <t>Prática de infrações – órgão ambiental estadual</t>
  </si>
  <si>
    <t xml:space="preserve">Presente no  Questionário Socioambiental e Climático para 14 setores com atenção especial sobre risco socioambiental e climático.
 O questionário é aplicável a empresas que atendam a dois critérios concomitantemente – ter risco de crédito ou limites iguais ou maiores que R$ 7 milhões (R.A., p. 43).
"Our main lending products to both companies and individuals contain clauses requiring theclient to comply with environmental and health &amp; safety legislation.(....).The client’s legal risk is assessed by the E&amp;S risk management system to all applicable E&amp;Sregulation, including licenses, authorizations, fines, certifications, and reports of illegal deforestation" (CDP, p. 19)
</t>
  </si>
  <si>
    <t>Áreas embargadas – órgão ambiental estadual/DF</t>
  </si>
  <si>
    <t xml:space="preserve">Presente no  Questionário Socioambiental e Climático para 14 setores com atenção especial sobre risco socioambiental e climático.
 O questionário é aplicável a empresas que atendam a dois critérios concomitantemente – ter risco de crédito ou limites iguais ou maiores que R$ 7 milhões (R.A., p. 43). 
"A nova resolução também estabelece que não será concedido crédito rural a (i) empreendimento total ou parcialmente inserido em (....) área de embargo vigente" (Formulário de Referência, p. 54).
“Analisa para as novas operações/constituições de garantias nas carteiras existentes com relação às (....) Áreas Embargadas (AEs) nas propriedades financiadas e investidas” (ISE, item 1171).
</t>
  </si>
  <si>
    <t>Cadastro Ambiental Rural - CAR</t>
  </si>
  <si>
    <t xml:space="preserve">"Dentre eles, destaca-se a restrição de crédito para produtor não cadastrado, ou cujo cadastro esteja cancelado, no Cadastro Ambiental Rural" (Formulário de Referência, p. 54). </t>
  </si>
  <si>
    <t>Autorizações para supressão de vegetação (sempre que apurado desmatamento recente) – órgãos ambientais estaduais (ou municipais, qdo. for o caso)</t>
  </si>
  <si>
    <t xml:space="preserve">"These ratings can be combined to form the overall ESCC rating, which affects the rating of clients in the Corporate segment. In parallel, Santander Brazil has developed a tool (the first of any private-sector bank in Brazil) that detects deforestation at clients who take on farm loan. This tool uses satellite images to detect if the client has deforested during the term of the loan. Since deforested may be done legally in certain cases, when such an alert is generated, the bank asks the farmer for a copy of the authorization. If such a permit is not supplied, we call in the farm loan early. This toolis specific to farm loans, not to corporate clients" (CDP, p. 19).
"Our main lending products to both companies and individuals contain clauses requiring theclient to comply with environmental and health &amp; safety legislation.(....).The client’s legal risk is assessed by the E&amp;S risk management system to all applicable E&amp;Sregulation, including licenses, authorizations, fines, certifications, and reports of illegal deforestation" (CDP, p. 19). 
</t>
  </si>
  <si>
    <t>Prática de infrações – órgãos ambientais federais</t>
  </si>
  <si>
    <t xml:space="preserve">"If the bank discovers problems, it questions clients on their practices and specific incidents. If material breaches of environmental law and regulations are identified, under the terms of our standard contract the bank has power to take remedial action including, where applicable, declaring the early maturity of the debt and demanding its payment  (Santander and the Brazilian Amazon, p. 6).
Obs.: Não foi especificado se se refere ao âmbito federal nem a base de dados consultada.
</t>
  </si>
  <si>
    <t>Áreas embargadas pelo IBAMA ou ICMBio</t>
  </si>
  <si>
    <t>"All loan requests by farmers and ranchers to Santander in Brazil (not just those in the Amazon) are checked for embargoes issued by the government because of illegal deforestation, not only on the property financed but also on nearby properties. In addition, these requests are screened to make sure that the properties do not overlap with officially-recognized indigenous peoples’ reserves and parks", Santander and the Brazilian Amazon, p. 3/ "Casos específicos de operações agro em que foram identificados riscos socioambientais (ex. embargos)" ( R.A., p 45).
"This assessment corresponds to the analysis of our client's socio-environmental aspects, such as (....) embargos, based on the Brazilian Forest Code and other local regulations" (CDP, p. 112). 
 Obs.: somente para o agro</t>
  </si>
  <si>
    <t>Limites de unidades de conservação (federais, estaduais e municipais)</t>
  </si>
  <si>
    <t xml:space="preserve">"A nova resolução também estabelece que não será concedido crédito rural a (i) empreendimento total ou parcialmente inserido em unidade de conservação", Formulário de Referência, p. 54/ Alerta na gestão de risco das 14 atividades
"This assessment corresponds to the analysis of our client's socio-environmental aspects, such as permits, fines, and embargos, based on the Brazilian Forest Code and other local regulations. To support this analysis, we use geospatial data provided by a tool that monitors deforestation 24/7 and identifies additional parameters, such as the intersection of illegal deforestation with National Parks, Protected Areas, and Indigenous Lands" (CDP, p. 112)
</t>
  </si>
  <si>
    <t>Limites de terras indígenas</t>
  </si>
  <si>
    <t>"A nova resolução também estabelece que não será concedido crédito rural a (i) empreendimento total ou parcialmente inserido em unidade de conservação, terra indígena já aprovada", Formulário de Referência, p. 54/ Alerta na gestão de risco das 14 atividades
"This assessment corresponds to the analysis of our client's socio-environmental aspects, such as permits, fines, and embargos, based on the Brazilian Forest Code and other local regulations. To support this analysis, we use geospatial data provided by a tool that monitors deforestation 24/7 and identifies additional parameters, such as the intersection of illegal deforestation with National Parks, Protected Areas, and Indigenous Lands" (CDP, p. 112)</t>
  </si>
  <si>
    <t>Limites de territórios quilombolas</t>
  </si>
  <si>
    <t xml:space="preserve">Exemplo de operação de risco: "Crédito Imobiliário Empreendimento próximo a uma Unidade de Conservação Ambiental e a uma comunidade quilombola", (R.A., p. 45) </t>
  </si>
  <si>
    <t>IPHAN e órgãos estaduais e municipais de proteção do patrimônio cultural</t>
  </si>
  <si>
    <t>"Restrição de relacionamento comercial: • Atuem em áreas designadas como Sítios Ramsar, Patrimônio Mundial ou pela União Internacional para a Conservação da Natureza (IUCN, na sigla em inglês) como categorias I, II, III e IV", (R.A., p. 42).</t>
  </si>
  <si>
    <t>Outros conflitos fundiários ou comunitários</t>
  </si>
  <si>
    <t>Bases de dados do Ministério Público Federal</t>
  </si>
  <si>
    <t>Bases de dados do Ministério Público Estadual</t>
  </si>
  <si>
    <t>“Lista suja” do trabalho escravo</t>
  </si>
  <si>
    <t xml:space="preserve">"Restrição de relacionamento comercial: • Estejam no cadastro de empregadores que tenham submetido trabalhadores a condições análogas à de escravo (Portaria Interministerial MTPS/MMIRDH n º 4 de 11/05/2016)", (R.A., p. 42).  O número de operações avaliadas quanto ao RSAC faz concluir que não é avaliada toda a carteira de crédito. </t>
  </si>
  <si>
    <t>Infrações em matéria de saúde e segurança do trabalho (inclusive trabalho infantil)</t>
  </si>
  <si>
    <t xml:space="preserve">Com base nessas políticas, decidimos não manter relacionamento
com pessoas físicas ou companhias que: utilize trabalho infantil, conforme definido pela legislação (R.A., p. 42). O número de operações avaliadas quanto ao RSAC faz concluir que não é avaliada toda a carteira de crédito. </t>
  </si>
  <si>
    <t>Bases de dados do Ministério Público em matéria trabalhista</t>
  </si>
  <si>
    <t>Bases de dados do Judiciário em matéria trabalhista</t>
  </si>
  <si>
    <t>Percentual de acidentes do trabalho à luz da média do setor econômico</t>
  </si>
  <si>
    <t>"Q9. Nos últimos dois anos, quantos acidentes de trabalho com afastamento ocorreram?" (Questionário Social, Ambiental e Climático). O questionário é aplicável a empresas que atendam a dois critérios concomitantemente – ter risco de crédito ou limites iguais ou maiores que R$ 7 milhões (R.A., p. 43). Não fica claro se o Santander consulta a média do setor</t>
  </si>
  <si>
    <t>Percentual de doenças ocupacionais à luz da média do setor econômico</t>
  </si>
  <si>
    <t>Bases de dados do Poder Judiciário Federal</t>
  </si>
  <si>
    <t>Bases de dados do Poder Judiciário Estadual</t>
  </si>
  <si>
    <t>Dados da própria empresa relativos à matriz energética</t>
  </si>
  <si>
    <t>"Q15. A empresa adota iniciativas de combate às mudanças climáticas?
(☐) Sim, através da adoção de energia de fontes renováveis na produção.
(☐) Sim, através da geração própria de energia solar, eólica ou de pequena central hidrelétrica.
(☐) Sim, temos meta para redução das nossas emissões de gases efeito estufa. Qual é a meta para o próximo ano?
(☐) Sim, através da compensação da emissão de gases de efeito estufa.
(☐) Sim, através da geração de crédito de carbono, inclusive via RenovaBio." (Questionário Social, Ambiental e Climático). O questionário é aplicável a empresas que atendam a dois critérios concomitantemente – ter risco de crédito ou limites iguais ou maiores que R$ 7 milhões (R.A., p. 43).</t>
  </si>
  <si>
    <t>Dados da própria empresa relativos à eficiência energética</t>
  </si>
  <si>
    <r>
      <t>"Q15. A empresa adota iniciativas de combate às mudanças climáticas?
(☐) Sim, através da adoção de veículos híbridos ou elétricos na frota da empresa.
(☐) Sim, através da adoção de veículos movidos a biocombustíveis na frota da empresa." (Questionário Social, Ambiental e Climático).</t>
    </r>
    <r>
      <rPr>
        <b/>
        <sz val="12"/>
        <color theme="1"/>
        <rFont val="Calibri"/>
        <family val="2"/>
        <scheme val="minor"/>
      </rPr>
      <t xml:space="preserve"> O questionário é aplicável a empresas que atendam a dois critérios concomitantemente – ter risco de crédito ou limites iguais ou maiores que R$ 7 milhões</t>
    </r>
    <r>
      <rPr>
        <sz val="12"/>
        <color theme="1"/>
        <rFont val="Calibri"/>
        <family val="2"/>
        <scheme val="minor"/>
      </rPr>
      <t xml:space="preserve"> (R.A., p. 43).</t>
    </r>
  </si>
  <si>
    <t xml:space="preserve">Outorga para utilização de recursos hídricos </t>
  </si>
  <si>
    <t>Dados da própria empresa relativos à eficiência hídrica</t>
  </si>
  <si>
    <t>Q12. Qual é a origem da água utilizada nos processos/atividades da empresa?_x000D_
Q13. A empresa adota ações para redução do consumo de água no seu processo produtivo/atividade ou possui_x000D_
projetos documentados em andamento?_x000D_
Q14. Na opinião da diretoria, quais são os desafios para o abastecimento e uso de água da empresa? (Questionário Social, Ambiental e Climático). O questionário é aplicável a empresas que atendam a dois critérios concomitantemente – ter risco de crédito ou limites iguais ou maiores que R$ 7 milhões (R.A., p. 43).</t>
  </si>
  <si>
    <t>Dados da própria empresa relativos à gestão de resíduos e efluentes</t>
  </si>
  <si>
    <t xml:space="preserve">"Q2. A empresa possui instrumentos ou padrões de gestão?
(☐) ISO 14001
(☐) SASSMAQ" (Questionário Social, Ambiental e Climático). O questionário é aplicável a empresas que atendam a dois critérios concomitantemente – ter risco de crédito ou limites iguais ou maiores que R$ 7 milhões (R.A., p. 43).
Avaliado na concessão de crédito imobiliário empresarial e para imóveis utilizados como garantia em operações de crédito: "Em negócios que utilizem imóveis como garantia, submetemos a propriedade à verificação de possíveis contaminações de solo e água subterrânea por substâncias em quantidade acima dos parâmetros legais (....)" (R.A., p. 44). </t>
  </si>
  <si>
    <t>Dados da própria empresa relativos ao uso de matéria-prima e insumos</t>
  </si>
  <si>
    <t xml:space="preserve">"Q2. A empresa possui instrumentos ou padrões de gestão?
(☐) ISO 14001
(☐) SASSMAQ" (Questionário Social, Ambiental e Climático). O questionário é aplicável a empresas que atendam a dois critérios concomitantemente – ter risco de crédito ou limites iguais ou maiores que R$ 7 milhões (R.A., p. 43).
</t>
  </si>
  <si>
    <t>Dados da própria empresa relativos a riscos ambientais na cadeia de produção/valor</t>
  </si>
  <si>
    <t>"Q2. A empresa possui instrumentos ou padrões de gestão?
Q6. A empresa verifica / monitora aspectos ambientais de seus fornecedores?" (Questionário Social, Ambiental e Climático). O questionário é aplicável a empresas que atendam a dois critérios concomitantemente – ter risco de crédito ou limites iguais ou maiores que R$ 7 milhões (R.A., p. 43).</t>
  </si>
  <si>
    <t>Dados da própria empresa relativos a riscos sociais na cadeia de produção/valor</t>
  </si>
  <si>
    <t>"Q2. A empresa possui instrumentos ou padrões de gestão?
Q6. A empresa verifica / monitora aspectos ambientais de seus fornecedores?" (Questionário Social, Ambiental e Climático).</t>
  </si>
  <si>
    <t>Certificações ambientais</t>
  </si>
  <si>
    <t>"Buscar a obtenção de certificações ambientais emitidas por Organismo Certificador Acreditado (OCA) ou correlato, de acordo com a necessidade e natureza das suas atividades" (R.A., p. 140).
"Our main lending products to both companies and individuals contain clauses requiring the client to comply with environmental and health &amp; safety legislation.(....).The client’s legal risk is assessed by the E&amp;S risk management system to all applicable E&amp;Sregulation, including licenses, authorizations, fines, certifications, and reports of illegaldeforestation" (CDP, p. 19)
"Only finance certified native tropical wood species (FSC) and palm oil processors (RSPO)" (CDP, p. 103).</t>
  </si>
  <si>
    <t>Certificações sociais</t>
  </si>
  <si>
    <t>O QSA tb indaga sobre 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</si>
  <si>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</si>
  <si>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</si>
  <si>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</si>
  <si>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</si>
  <si>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</si>
  <si>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</si>
  <si>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</si>
  <si>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"Dependendo da natureza do risco do serviço, o fornecedor pode ter que responder um questionário sobre temas ambientais e sociais ou passar por análise de possíveis mídias negativas" (R.A., p. 33).</t>
  </si>
  <si>
    <t>Organizações da sociedade civil relevantes</t>
  </si>
  <si>
    <t>Mecanismo de recebimento de queixas</t>
  </si>
  <si>
    <t>Inspeções no local</t>
  </si>
  <si>
    <t xml:space="preserve">"Agronegócio: Parecer aprovado com condicionantes após reuniões com o cliente e visita in loco para entender a gestão socioambiental e auxiliar na melhoria de seus procedimentos com fornecedores.
  (....) Mineração: Parecer aprovado após realização de visita técnica no complexo minerador, análise de estudos ambientais e visita em projetos socioambientais que estão sendo realizados pelo cliente" (R.A., p. 45).
</t>
  </si>
  <si>
    <t>Contratação de auditoria socioambiental</t>
  </si>
  <si>
    <t>Signatário dos Princípios do Equador</t>
  </si>
  <si>
    <t>TOTAL PONDERADO DA COLUNA</t>
  </si>
  <si>
    <t>Máximo de 20</t>
  </si>
  <si>
    <t>"Na concessão de empréstimo para agricultores e pecuaristas do varejo, monitoramos continuamente alertas de desmatamento em 100% dos cerca de 18 mil imóveis financiados ou dados como garantia em operações do Banco, por meio de imagens de satélite e utilizando ferramentas de dados geoespaciais, com dados oficiais do governo e do MapBiomas", R.A., p. 45</t>
  </si>
  <si>
    <t>"In addition to these tools, Santander also uses the internet-based satellite-imaging tools Global Forest Watch and MapBiomas",  Santander and the Brazilian Amazon, p. 3</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</si>
  <si>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</si>
  <si>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</si>
  <si>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</si>
  <si>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</si>
  <si>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</si>
  <si>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</si>
  <si>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"A gestão dos riscos sociais, ambientais e climáticos não se encerra na aprovação do crédito. Na concessão de empréstimo para agricultores e pecuaristas do varejo, monitoramos continuamente alertas de desmatamento em 100% dos cerca de 18 mil imóveis financiados ou dados como garantia em operações do Banco, por meio de imagens de satélite e utilizando ferramentas de dados geoespaciais, com dados oficiais do governo e do MapBiomas" (R.A., p. 44)</t>
  </si>
  <si>
    <t>Anual</t>
  </si>
  <si>
    <t>"The ESCC Risk team uses a tool to assist in assessing the climate resilience of the approximately 2,000 clients that are reviewed annually, especially for those sectors where resilience (or lack thereof) may not be obvious", CDP, C-FS2.2e/"We also conduct annual reviews of our clients and pay particular attention to potential deforestation risk with agribusiness clients in the Amazon biome as our global ESCC Risk policy establishes, among other activities we pay particular attention to the environmental, social and climate change risks" (Climate Finance Report, p. 31).</t>
  </si>
  <si>
    <t>"Passamos a exigir que os frigoríficos na região da Amazônia Legal brasileira acabassem com o desmatamento ilegal entre seus fornecedores diretos de gado e fornecedores indiretos de nível 1 (provedor do fornecedor direto) até dezembro 2025. De acordo com o requisito, estes frigoríficos deveriam cumprir marcos de médio prazo, que consistem em ter um sistema de rastreabilidade e monitoramento, além de divulgar anualmente indicadores que demonstrassem cumprimento dos seus compromissos" (R.A., p. 73)
"Santander Brasil has an Environmental, Social and Climate Change (ESCC) risk managementsystem to analyze customer management for these aspects in the wholesale segment and part of the retail segment (Companies 3), which have annual revenues of more than R$20 million, with credit limits or risk exposure of more than R$5 million. Analysis is part of the process of annual credit review for 14 sectors of special attention, all potentially affected by climate change ac‐cording to the TCFD" (CDP, p. 16).</t>
  </si>
  <si>
    <t>Bienal</t>
  </si>
  <si>
    <t>Apenas quando tem conhecimento de fato novo relevante ou quando se refere a único ou poucos temas</t>
  </si>
  <si>
    <t>Não adota</t>
  </si>
  <si>
    <t>Total</t>
  </si>
  <si>
    <t>Máximo de 10</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</si>
  <si>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</si>
  <si>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</si>
  <si>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</si>
  <si>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</si>
  <si>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</si>
  <si>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</si>
  <si>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Maior que 2 a 8%</t>
  </si>
  <si>
    <t>Maior que 8%</t>
  </si>
  <si>
    <t>Máximo de 5</t>
  </si>
  <si>
    <t>OBS: do último ano somente</t>
  </si>
  <si>
    <t>Parecer das análises de Risco Socioambiental (R.A, p. 45)</t>
  </si>
  <si>
    <t xml:space="preserve">Aprovados: </t>
  </si>
  <si>
    <t>Declinados:</t>
  </si>
  <si>
    <t>Aprovados com ressalva</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</si>
  <si>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</si>
  <si>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</si>
  <si>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</si>
  <si>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</si>
  <si>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</si>
  <si>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</si>
  <si>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</si>
  <si>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r>
      <t xml:space="preserve">"Natural disasters (e.g.. floods, storms, drought) that are not easily predictable, can destroy physical assets and damage supply chains locally or across geographies.
(....) For sectors that are more susceptive for this kind of risk, as the ones with a high dependency on water for example, the E&amp;S risk management system takes into account the client’s water management. </t>
    </r>
    <r>
      <rPr>
        <b/>
        <sz val="12"/>
        <color theme="1"/>
        <rFont val="Calibri"/>
        <family val="2"/>
        <scheme val="minor"/>
      </rPr>
      <t>This composes a significant part of the sustainability rating, which in turn influences the financial credit rating</t>
    </r>
    <r>
      <rPr>
        <sz val="12"/>
        <color theme="1"/>
        <rFont val="Calibri"/>
        <family val="2"/>
        <scheme val="minor"/>
      </rPr>
      <t>" (CDP, p. 20).
"Chronic physical risks include changes in precipitation patters and extreme variability inweather patterns, rising mean temperatures, chronic heat waves or rising sea levels.Precipitation patterns, as an example, can affect the water availability and interrupt opera‐tions that depend directly on this resource.
For sectors that are more susceptive for this kind of risk, as the ones with a high dependency on water for example. The assessment looks at three factors: the quality of the client'swater management, the economic sector and water stress data by municipality from thewebsite of the National Water Agency - ANA, which is directly affected by the precipitationpatters. The water component is a significant part of the sustainability rating, which in turninfluences the financial credit rating" (CDP, p. 20).
"Risco de desmatamento: Se descobrirmos uma violação das leis e regulamentos ambientais, nossos contratos padrão têm a prerrogativa de exigir o pagamento antecipado de empréstimos, entre outras ações" (R.A., p. 44).
“Estabeleceu condicionantes e ações para a mitigação dos riscos nas carteiras existentes com relação às Áreas de Preservação Permanentes (APPs), áreas de Reserva Legal (RLs) e Áreas Embargadas (AEs) nas propriedades financiadas e investidas” (ISE, item 1171).</t>
    </r>
  </si>
  <si>
    <t>Cláusula(s) contratual(s) de cumprimento das regulações socioambientais/dever de informar sobre autuações</t>
  </si>
  <si>
    <t>"Our main lending products to both companies and individuals contain clauses requiring the client to comply with environmental and health &amp; safety legislation" (CDP, p.19).
"(C-FS3.8a) Provide details of the covenants included in your organization’s financing agreements to reflect and enforce your climate-related policies.
Coverage of covenants: All business/investment for all projects
Please explain: In the contracts of banking products and services with corporate clients, such as Corporate loans, Retail loans,Trade Finance and Project Finance, there are contractual clauses that allow for their early expiration or even rescission, in case the client violates the clauses of the Social, Environmental and Climate Policy included inthese instruments."</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</si>
  <si>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</si>
  <si>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</si>
  <si>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</si>
  <si>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 xml:space="preserve">
“Na categoria de operações de crédito, há elaboração de planos de ação para mitigação de impactos negativos, cujo descumprimento pode acarretar no vencimento antecipado do contrato e que exigem o cumprimento de condicionantes socioambientais nos casos de: a)Operações de project finance (Princípios do Equador - valores acima de US$ 10 milhões), b)Operações de financiamento em que a destinação dos recursos é conhecida (projeto ou bens) acima de R$ 20 milhões, c) Operações de crédito ou financiamento acima de R$ 10 milhões, d) Operações de crédito ou financiamento entre R$ 5 e 10 milhões, e) Operações de crédito ou financiamento entre R$ 1 e 5 milhões, f) Operações de crédito ou financiamento abaixo de R$ 1 milhão” (ISE, item 1550).</t>
  </si>
  <si>
    <t>Plano de ação ou compromisso equivalente com  prazos e metas claros para cadeia de produção</t>
  </si>
  <si>
    <t>"De acordo com o requisito, estes frigoríficos deveriam cumprir marcos de médio prazo, que consistem em ter um sistema de rastreabilidade e monitoramento, além de divulgar anualmente indicadores que demonstrassem cumprimento dos seus compromissos" (R.A., p. 73)</t>
  </si>
  <si>
    <t>Garantias adicionais ou seguro</t>
  </si>
  <si>
    <t>Existência de indicadores específicos para mensuração de impacto (indicando-se quais são) - até 3,5 pontos</t>
  </si>
  <si>
    <t xml:space="preserve">Percentual no portfólio de crédito - até 6,5 pontos </t>
  </si>
  <si>
    <t>Educação e/ou empregabilidade para população de baixa renda</t>
  </si>
  <si>
    <t>Segundo o Sistema de Classificação de Finanças Sustentáveis (p. 18) do Santander, os financiamentos destinados à construção, reforma e ampliação de centros públicos educacionais e empréstimos voltados a estudantes tem como indicador de impacto número de beneficiários.</t>
  </si>
  <si>
    <t xml:space="preserve">Adaptação a riscos climáticos físicos </t>
  </si>
  <si>
    <t xml:space="preserve">Produção, geração ou distribuição de energia elétrica de baixo carbono (exclui grandes hidrelétricas) </t>
  </si>
  <si>
    <t xml:space="preserve">Segundo o Sistema de Classificação de Finanças Sustentáveis (p. 19) do Santander, os financiamentos destinados à Construção, remodelação e ampliação de linhas de geração e distribuição de energia limpa (renovável)  tem como indicador de impacto o número de pessoas alcançadas. </t>
  </si>
  <si>
    <t>"(C2.4a) Provide details of opportunities identified with the potential to have a substantivefinancial or strategic impact on your business.
Company-specific description: Santander Brasil raised subsidized funding with the European Investment Bank (EIB), in the amount of R$ 1.6 billion, to promote the sale of solar panels. With the subsidy, loan ratesstart at 1.79% per month and payments can be made in up to 96 monthly installments" (CDP, p. 26).</t>
  </si>
  <si>
    <t>Eficiência energética</t>
  </si>
  <si>
    <t>Produção de combustíveis de baixo carbono /aquisição de veículos de baixo carbono</t>
  </si>
  <si>
    <t>Infraestrutura de mobilidade urbana ativa</t>
  </si>
  <si>
    <t>Segundo o Sistema de Classificação de Finanças Sustentáveis (p. 19) do Santander, os financiamentos destinados à construção, expansçao e renovação de infraestrutura de transporte tem como indicador de impacto número de pessoas alcançadas pelos projetos.</t>
  </si>
  <si>
    <t>Biodiversidade terrestre (mitigação de riscos)</t>
  </si>
  <si>
    <t>Biodiversidade terrestre (restauração)</t>
  </si>
  <si>
    <t>Preservação da biodiversidade e/ou mitigação de riscos de poluição de água doce</t>
  </si>
  <si>
    <t>Segundo o Sistema de Classificação de Finanças Sustentáveis (p. 20) do Santander, os financiamentos destinados a construção, remodelação e ampliação de infraestruturas de captação, tratamento, e distribuição de água  tem como indicador de impacto número de pessoas alcançadas.</t>
  </si>
  <si>
    <t>Descontaminação de água doce</t>
  </si>
  <si>
    <t>Segundo o Sistema de Classificação de Finanças Sustentáveis (p. 20) do Santander, os financiamentos destinados a construção, remodelação e ampliação de redes de coleta de esgoto e efluentes tem como indicador de impacto número de pessoas alcançadas.</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</si>
  <si>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</si>
  <si>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</si>
  <si>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</si>
  <si>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</si>
  <si>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</si>
  <si>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</si>
  <si>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</si>
  <si>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</si>
  <si>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Segundo o Sistema de Classificação de Finanças Sustentáveis (p. 20) do Santander, os financiamentos destinados a construção, remodelação e ampliação de infraestruturas de coleta, triagem, descarte, tratamento e reciclagem de resíduos sólidos tem como indicador de impacto número de pessoas alcançadas.</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</si>
  <si>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</si>
  <si>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</si>
  <si>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</si>
  <si>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</si>
  <si>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</si>
  <si>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</si>
  <si>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</si>
  <si>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Segundo o Sistema de Classificação de Finanças Sustentáveis (p. 18 e 19) do Santander, os financiamentos destinados a esquisa e desenvolvimento (P&amp;D) e fabricação de  produtos farmacêuticos, construção de espaços voltados a saúde da população e o desenvolvimento de serviços de saúde públicos em estabelecimentos de acolhimento especializado/assistência sociais tem indicador de impacto é o número de usuários e beneficiários.</t>
  </si>
  <si>
    <t>Saúde e segurança do consumidor</t>
  </si>
  <si>
    <t>Desenvolvimento local (inclui turismo sustentável)/ apoio a MPMEs</t>
  </si>
  <si>
    <t xml:space="preserve">Segundo o Sistema de Classificação de Finanças Sustentáveis (p. 20 e 21) do Santander, os financiamentos destinados ao apoio de MPMEs tem indicador de impacto o número de número de pessoas que receberam
finanças ou microfinanças. </t>
  </si>
  <si>
    <t>Promoção da equidade de gênero</t>
  </si>
  <si>
    <t>Promoção da equidade étnica</t>
  </si>
  <si>
    <t>Infraestrutura para integração de pessoas com deficiência</t>
  </si>
  <si>
    <t>Proteção do patrimônio cultural</t>
  </si>
  <si>
    <t>Habitação para população de baixa renda</t>
  </si>
  <si>
    <t>Segundo o Sistema de Classificação de Finanças Sustentáveis (p. 20) do Santander, os financiamentos destinados a moradia acessível  tem indicador de impacto o número de pessoas (tamanho médio da família * número de hipotecas) que se beneficiam da hipoteca.</t>
  </si>
  <si>
    <t>Água e esgoto para comunidades periféricas</t>
  </si>
  <si>
    <t>Coleta de lixo para comunidades periféricas</t>
  </si>
  <si>
    <t>Não foram encontradas informações sobre o percentual no portfólio de crédito</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</si>
  <si>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</si>
  <si>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</si>
  <si>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</si>
  <si>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</si>
  <si>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</si>
  <si>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</si>
  <si>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</si>
  <si>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 xml:space="preserve">Setores econômicos de risco socioambiental médio </t>
  </si>
  <si>
    <t>Setores econômicos de risco socioambiental baixo ou nenhum</t>
  </si>
  <si>
    <t>Não informa</t>
  </si>
  <si>
    <t>"(C-FS14.0) For each portfolio activity, state the value of your financing and insurance of carbon-related assets in the reporting year:
Lending to coal
Percentage of portfolio value comprised of carbon-related assets in reporting year: 0.49
Lending to oil and gas
Percentage of portfolio value comprised of carbon-related assets in reporting year: 2.24" (CDP, p. 96 - 98).</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</si>
  <si>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</si>
  <si>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</si>
  <si>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</si>
  <si>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</si>
  <si>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</si>
  <si>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Na concessão de empréstimo para agricultores e pecuaristas do varejo, monitoramos continuamente alertas de desmatamento em 100% dos cerca de 18 mil imóveis financiados ou dados como garantia em operações do Banco, por meio de imagens de satélite e utilizando ferramentas de dados geoespaciais, com dados oficiais do governo e do MapBiomas (R.A., p. 45)</t>
  </si>
  <si>
    <r>
      <t xml:space="preserve">"Desde 2020, nossas avaliações socioambientais para concessão de crédito incluem a exposição dos clientes ao estresse hídrico e sua dependência de água, por meio da aplicação de uma ferramenta própria que considera três aspectos: • Nível de gestão da água nos processos operacionais, com uso de tecnologia para uso mais eficiente deste recurso; • Vulnerabilidade ou resiliência da atividade econômica a questões hídricas; • Região (bacia hidrográfica) onde o negócio está" (R.A., p. 70). “Com relação aos riscos físicos e de transição decorrentes da mudança do clima, para crédito - Mapeia a exposição das carteiras a riscos de transição em diferentes setores e localidades” (ISE, item 1191).  </t>
    </r>
    <r>
      <rPr>
        <sz val="12"/>
        <color rgb="FFFF0000"/>
        <rFont val="Calibri"/>
        <family val="2"/>
        <scheme val="minor"/>
      </rPr>
      <t>Como são obtidas as informações se a empresa tiver mais de um estabelecimento?</t>
    </r>
  </si>
  <si>
    <t>Risco socioambiental médio</t>
  </si>
  <si>
    <t>Risco socioambiental baixo ou nenhum risco</t>
  </si>
  <si>
    <t>PERCENTUAL NO PORTFÓLIO</t>
  </si>
  <si>
    <t>Categoria da empresa financiada e de sua cadeia de produção</t>
  </si>
  <si>
    <t>Percentual baixo (até 20%) no portfólio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</si>
  <si>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</si>
  <si>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</si>
  <si>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</si>
  <si>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</si>
  <si>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</si>
  <si>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</si>
  <si>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Não são divulgadas informações sobre o nível de risco socioambiental e climático das empresas que compõem a carteira de crédito</t>
  </si>
  <si>
    <t>SITUAÇÃO NA IF</t>
  </si>
  <si>
    <t>Deficiente – 0 ou 1 ponto</t>
  </si>
  <si>
    <t>Médio – 2 a 6 pontos</t>
  </si>
  <si>
    <t>Bom/ótimo – 7 a 10 pontos</t>
  </si>
  <si>
    <t>Tema tratado em Diretoria de área-fim</t>
  </si>
  <si>
    <t>Consta no Relatório Anual (p. 42) que 
os comitês que assessoram o Conselho de Administração e estão vinculados à Diretoria Executiva incluem o Comitê de Sustentabilidade, o Comitê de Riscos e Compliance e o Comitê de Auditoria. Complementando essa estrutura, atuam o GT de Riscos Social, Ambiental e Climático, o GT Reputacional e o Fórum de Risco Prudencial e Contágio.</t>
  </si>
  <si>
    <t>Participação feminina na Diretoria</t>
  </si>
  <si>
    <t xml:space="preserve">A Diretoria Executiva do Santander é composta por 31 membros, dos quais 8 são mulheres, configurando uma participação de 25,81% (Administração - Site do Santander) . </t>
  </si>
  <si>
    <t>Participação negra na Diretoria</t>
  </si>
  <si>
    <t>Em 2023, a Diretoria do Santander era composta por 0,8% de pessoas negras (R.A., p. 100)</t>
  </si>
  <si>
    <t xml:space="preserve"> </t>
  </si>
  <si>
    <t>Dimensão da área de Sustentabilidade (proporcionalidade em relação ao quadro de empregados da área de risco)</t>
  </si>
  <si>
    <t>"Santander Brasil has an E&amp;S Risk department of ten professionals in São Paulo, all of whom have expertise in this area. The unit has analysts with degrees in agronomy, biology, geology, environmental management and chemical engineering" (Site Global Amazônia). Não há dados sobre o número de transações com setores de risco</t>
  </si>
  <si>
    <t>Dimensão da área de Sustentabilidade (proporcionalidade em relação ao quadro de empregados das áreas de negócios)</t>
  </si>
  <si>
    <t xml:space="preserve">Não constam informações. </t>
  </si>
  <si>
    <t>Treinamentos em sustentabilidade para áreas-fim (média por empregado)</t>
  </si>
  <si>
    <r>
      <t xml:space="preserve">"Outros destaques do ano foram os treinamentos realizados com funcionários: • Capacitamos 297 colaboradores sobre a Política de Desmatamento aplicada ao setor de agronegócio. Os participantes são das </t>
    </r>
    <r>
      <rPr>
        <b/>
        <sz val="12"/>
        <color theme="1"/>
        <rFont val="Calibri"/>
        <family val="2"/>
        <scheme val="minor"/>
      </rPr>
      <t>áreas de garantias, enquadramento técnico do agronegócio, comercial e escritórios terceiros do Banco</t>
    </r>
    <r>
      <rPr>
        <sz val="12"/>
        <color theme="1"/>
        <rFont val="Calibri"/>
        <family val="2"/>
        <scheme val="minor"/>
      </rPr>
      <t>; • Realizamos treinamento sobre nossa Política de Risco Socioambiental e Climático com</t>
    </r>
    <r>
      <rPr>
        <b/>
        <sz val="12"/>
        <color theme="1"/>
        <rFont val="Calibri"/>
        <family val="2"/>
        <scheme val="minor"/>
      </rPr>
      <t xml:space="preserve"> analistas de crédito do segmento do varejo e comerciais</t>
    </r>
    <r>
      <rPr>
        <sz val="12"/>
        <color theme="1"/>
        <rFont val="Calibri"/>
        <family val="2"/>
        <scheme val="minor"/>
      </rPr>
      <t>; • Criamos um treinamento para nossos funcionários na nossa trilha de aprendizagem sobre risco socioambiental e climático, que engloba os temas de condições de trabalho, práticas de gestão ambiental, práticas de bem-estar animal, entre outros aspectos" (R.A., p. 46)
Obs.: não há informações sobre carga horária.</t>
    </r>
  </si>
  <si>
    <t>Integração de fatores de sustentabilidade na remuneração da Diretoria</t>
  </si>
  <si>
    <t>No Questionário do ISE o Santander declara que vincula a remuneração variável de seus gerentes e diretores a metas de desempenho socioambiental da empresa (ISE B3, Item 621).
Consta no questionário CDP (p. 11-13) que o Santander vincula a remuneração variável dos executivos a metas de sustentabilidade, integrando métricas aprovadas pelo grupo e ratificadas na Assembleia Geral Anual. Os indicadores-chave de desempenho (KPIs) incluem metas de finanças verdes, inclusão financeira, diversidade e descarbonização em setores como energia, aviação e siderurgia (no segmento SCIB).</t>
  </si>
  <si>
    <t>Integração de fatores de sustentabilidade na remuneração de gerentes</t>
  </si>
  <si>
    <t>No Questionário do ISE o Santander declara que vincula a remuneração variável de seus gerentes e diretores a metas de desempenho socioambiental da empresa (ISE B3, Item 621).</t>
  </si>
  <si>
    <r>
      <t xml:space="preserve">Frequência de atualização de Políticas, Planos e Manuais de Procedimentos e abrangência do universo de </t>
    </r>
    <r>
      <rPr>
        <i/>
        <sz val="12"/>
        <color rgb="FF000000"/>
        <rFont val="Calibri"/>
        <family val="2"/>
      </rPr>
      <t>stakeholders</t>
    </r>
  </si>
  <si>
    <t xml:space="preserve"> "Será conduzido um processo de revisão no mínimo a cada três anos, de acordo os requisitos regulatórios vigentes. Poderão ser feitas alterações em períodos mais curtos de acordo com as necessidades da Organização", PRSAC, p. 13. Mapeamento de stakeholders mediano (R.A., p. 11)</t>
  </si>
  <si>
    <t>Canal específico para recebimento de reclamações quanto a impactos socioambientais de empreendimentos financiados</t>
  </si>
  <si>
    <t xml:space="preserve">Não há </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</si>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</sst>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2">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s>
  <fills count="22">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FFF00"/>
        <bgColor indexed="64"/>
      </patternFill>
    </fill>
    <fill>
      <patternFill patternType="solid">
        <fgColor rgb="FFFCE4D6"/>
        <bgColor rgb="FFFCE4D6"/>
      </patternFill>
    </fill>
  </fills>
  <borders count="24">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
      <left/>
      <right/>
      <top/>
      <bottom style="thin">
        <color indexed="64"/>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92">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0" fillId="0" borderId="0" xfId="0" applyAlignment="1">
      <alignment horizontal="right"/>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9" xfId="0" applyFill="1" applyBorder="1" applyAlignment="1">
      <alignment horizontal="center" vertical="center"/>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3" xfId="0" applyBorder="1" applyAlignment="1">
      <alignment horizontal="center"/>
    </xf>
    <xf numFmtId="0" fontId="0" fillId="11" borderId="13" xfId="0" applyFill="1" applyBorder="1" applyAlignment="1">
      <alignment horizontal="center"/>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4" fillId="10" borderId="2" xfId="0" applyFont="1" applyFill="1" applyBorder="1" applyAlignment="1">
      <alignment horizontal="center" vertical="center" wrapText="1"/>
    </xf>
    <xf numFmtId="0" fontId="4"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165" fontId="0" fillId="7" borderId="2" xfId="0" applyNumberFormat="1" applyFill="1" applyBorder="1" applyAlignment="1">
      <alignment horizontal="center" vertical="center"/>
    </xf>
    <xf numFmtId="165" fontId="0" fillId="7" borderId="2" xfId="0" applyNumberFormat="1" applyFill="1" applyBorder="1" applyAlignment="1">
      <alignment horizontal="fill" vertical="center"/>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10" fontId="0" fillId="7" borderId="19"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1"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19" xfId="0" applyFill="1" applyBorder="1" applyAlignment="1">
      <alignment horizontal="center" vertical="center"/>
    </xf>
    <xf numFmtId="0" fontId="0" fillId="18" borderId="0" xfId="0" applyFill="1" applyAlignment="1">
      <alignment horizontal="center"/>
    </xf>
    <xf numFmtId="0" fontId="0" fillId="13" borderId="8"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9" fontId="0" fillId="7" borderId="4" xfId="2" applyFont="1" applyFill="1" applyBorder="1" applyAlignment="1">
      <alignment horizontal="center" vertical="center"/>
    </xf>
    <xf numFmtId="0" fontId="0" fillId="4" borderId="18" xfId="0" applyFill="1" applyBorder="1" applyAlignment="1">
      <alignment vertical="center" wrapText="1"/>
    </xf>
    <xf numFmtId="9" fontId="0" fillId="7" borderId="21" xfId="0" applyNumberFormat="1" applyFill="1" applyBorder="1" applyAlignment="1">
      <alignment horizontal="center" vertical="center"/>
    </xf>
    <xf numFmtId="0" fontId="0" fillId="18" borderId="21" xfId="0"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wrapText="1"/>
      <protection locked="0"/>
    </xf>
    <xf numFmtId="0" fontId="6" fillId="0" borderId="0" xfId="0" applyFont="1" applyAlignment="1" applyProtection="1">
      <alignment horizontal="left" wrapText="1"/>
      <protection locked="0"/>
    </xf>
    <xf numFmtId="0" fontId="0" fillId="18" borderId="4" xfId="0"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6" borderId="4" xfId="0" applyFill="1" applyBorder="1" applyAlignment="1">
      <alignment horizontal="center" vertical="center"/>
    </xf>
    <xf numFmtId="1" fontId="0" fillId="11" borderId="2" xfId="1" applyNumberFormat="1" applyFont="1" applyFill="1" applyBorder="1" applyAlignment="1">
      <alignment horizontal="center" vertical="center"/>
    </xf>
    <xf numFmtId="165" fontId="0" fillId="7" borderId="2" xfId="0" applyNumberForma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left" vertical="center"/>
      <protection locked="0"/>
    </xf>
    <xf numFmtId="0" fontId="0" fillId="8" borderId="0" xfId="0" applyFill="1"/>
    <xf numFmtId="0" fontId="7" fillId="0" borderId="0" xfId="0" applyFont="1" applyAlignment="1">
      <alignment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horizontal="left" vertic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0" fillId="0" borderId="0" xfId="0" applyAlignment="1" applyProtection="1">
      <alignment horizontal="left"/>
      <protection locked="0"/>
    </xf>
    <xf numFmtId="0" fontId="4" fillId="10" borderId="0" xfId="0" applyFont="1" applyFill="1" applyAlignment="1">
      <alignment horizontal="left"/>
    </xf>
    <xf numFmtId="9" fontId="0" fillId="7" borderId="19" xfId="0" applyNumberFormat="1" applyFill="1" applyBorder="1" applyAlignment="1">
      <alignment horizontal="center" vertical="center"/>
    </xf>
    <xf numFmtId="0" fontId="0" fillId="11" borderId="19" xfId="0" applyFill="1" applyBorder="1" applyAlignment="1">
      <alignment horizontal="center" vertical="center"/>
    </xf>
    <xf numFmtId="9" fontId="7" fillId="0" borderId="0" xfId="0" applyNumberFormat="1" applyFont="1" applyAlignment="1">
      <alignment horizontal="center" vertical="center"/>
    </xf>
    <xf numFmtId="0" fontId="7" fillId="0" borderId="0" xfId="0" applyFont="1" applyAlignment="1">
      <alignment horizontal="center" vertical="center"/>
    </xf>
    <xf numFmtId="3" fontId="0" fillId="0" borderId="0" xfId="0" applyNumberFormat="1" applyAlignment="1" applyProtection="1">
      <alignment horizontal="center" wrapText="1"/>
      <protection locked="0"/>
    </xf>
    <xf numFmtId="3" fontId="0" fillId="0" borderId="0" xfId="0" applyNumberFormat="1" applyAlignment="1" applyProtection="1">
      <alignment horizontal="center"/>
      <protection locked="0"/>
    </xf>
    <xf numFmtId="10" fontId="0" fillId="20" borderId="0" xfId="0" applyNumberFormat="1" applyFill="1" applyAlignment="1" applyProtection="1">
      <alignment horizontal="center"/>
      <protection locked="0"/>
    </xf>
    <xf numFmtId="0" fontId="1" fillId="0" borderId="0" xfId="0" applyFont="1" applyAlignment="1" applyProtection="1">
      <alignment horizontal="center" vertical="center" wrapText="1"/>
      <protection locked="0"/>
    </xf>
    <xf numFmtId="0" fontId="0" fillId="8" borderId="2" xfId="0" applyFill="1" applyBorder="1" applyAlignment="1" applyProtection="1">
      <alignment horizontal="center" vertical="top" wrapText="1"/>
      <protection locked="0"/>
    </xf>
    <xf numFmtId="0" fontId="0" fillId="5" borderId="2" xfId="0" applyFill="1" applyBorder="1" applyAlignment="1" applyProtection="1">
      <alignment horizontal="center" vertical="top" wrapText="1"/>
      <protection locked="0"/>
    </xf>
    <xf numFmtId="0" fontId="0" fillId="5" borderId="3"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0" fillId="4" borderId="0" xfId="0" applyFill="1" applyAlignment="1">
      <alignment horizontal="center" vertical="center"/>
    </xf>
    <xf numFmtId="0" fontId="0" fillId="0" borderId="5" xfId="0" applyBorder="1" applyAlignment="1" applyProtection="1">
      <alignment vertical="top" wrapText="1"/>
      <protection locked="0"/>
    </xf>
    <xf numFmtId="0" fontId="0" fillId="0" borderId="7" xfId="0" applyBorder="1" applyAlignment="1" applyProtection="1">
      <alignment vertical="top" wrapText="1"/>
      <protection locked="0"/>
    </xf>
    <xf numFmtId="0" fontId="4" fillId="0" borderId="22" xfId="0" applyFont="1" applyBorder="1" applyAlignment="1">
      <alignment horizontal="center" vertical="center" wrapText="1"/>
    </xf>
    <xf numFmtId="0" fontId="8" fillId="21" borderId="23" xfId="0" applyFont="1" applyFill="1" applyBorder="1" applyAlignment="1">
      <alignment horizontal="center" vertical="center" wrapText="1"/>
    </xf>
    <xf numFmtId="0" fontId="0" fillId="8" borderId="2" xfId="0" applyFill="1" applyBorder="1" applyAlignment="1" applyProtection="1">
      <alignment horizontal="left" vertical="center" wrapText="1"/>
      <protection locked="0"/>
    </xf>
    <xf numFmtId="0" fontId="0" fillId="0" borderId="0" xfId="0" applyAlignment="1">
      <alignment horizontal="left" vertical="center" wrapText="1"/>
    </xf>
    <xf numFmtId="0" fontId="0" fillId="0" borderId="4" xfId="0" applyBorder="1" applyAlignment="1" applyProtection="1">
      <alignment horizontal="left" vertical="top" wrapText="1"/>
      <protection locked="0"/>
    </xf>
    <xf numFmtId="0" fontId="0" fillId="15" borderId="4"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0" borderId="2" xfId="0" applyBorder="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wrapText="1"/>
    </xf>
    <xf numFmtId="0" fontId="0" fillId="5" borderId="2"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8"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5" borderId="5" xfId="0" applyFill="1" applyBorder="1" applyAlignment="1" applyProtection="1">
      <alignment horizontal="left" vertical="center" wrapText="1"/>
      <protection locked="0"/>
    </xf>
    <xf numFmtId="0" fontId="0" fillId="0" borderId="0" xfId="0" applyAlignment="1" applyProtection="1">
      <alignment horizontal="left" wrapText="1"/>
      <protection locked="0"/>
    </xf>
    <xf numFmtId="0" fontId="0" fillId="0" borderId="0" xfId="0" applyAlignment="1">
      <alignment horizontal="left" wrapText="1"/>
    </xf>
    <xf numFmtId="0" fontId="1"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9" fontId="1" fillId="0" borderId="0" xfId="0" applyNumberFormat="1" applyFont="1" applyAlignment="1" applyProtection="1">
      <alignment horizontal="center" vertical="center" wrapText="1"/>
      <protection locked="0"/>
    </xf>
    <xf numFmtId="0" fontId="4" fillId="9" borderId="2" xfId="0" applyFont="1" applyFill="1" applyBorder="1" applyAlignment="1">
      <alignment horizontal="center" vertical="center" wrapText="1"/>
    </xf>
    <xf numFmtId="2" fontId="8" fillId="19" borderId="2" xfId="0" applyNumberFormat="1" applyFont="1" applyFill="1" applyBorder="1" applyAlignment="1">
      <alignment horizontal="center" vertical="center"/>
    </xf>
    <xf numFmtId="166" fontId="0" fillId="18" borderId="20" xfId="0" applyNumberFormat="1" applyFill="1" applyBorder="1" applyAlignment="1">
      <alignment horizontal="center" vertical="center"/>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lignment horizontal="center" vertical="center" wrapText="1"/>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pplyProtection="1">
      <alignment horizontal="left" wrapText="1"/>
      <protection locked="0"/>
    </xf>
    <xf numFmtId="0" fontId="0" fillId="0" borderId="0" xfId="0" applyAlignment="1">
      <alignment horizontal="left"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zoomScale="70" zoomScaleNormal="70" workbookViewId="0">
      <selection activeCell="O10" sqref="O10"/>
    </sheetView>
  </sheetViews>
  <sheetFormatPr defaultColWidth="8.625" defaultRowHeight="15.6"/>
  <cols>
    <col min="1" max="1" width="12.625" bestFit="1" customWidth="1"/>
    <col min="2" max="15" width="16.625" customWidth="1"/>
  </cols>
  <sheetData>
    <row r="2" spans="1:15" ht="21">
      <c r="B2" s="53" t="s">
        <v>0</v>
      </c>
      <c r="C2" s="53"/>
    </row>
    <row r="7" spans="1:15">
      <c r="A7" s="4"/>
      <c r="B7" s="1"/>
      <c r="C7" s="1"/>
    </row>
    <row r="8" spans="1:15" ht="45.6" customHeight="1">
      <c r="A8" s="1"/>
      <c r="B8" s="1"/>
      <c r="C8" s="1"/>
      <c r="D8" s="85" t="s">
        <v>1</v>
      </c>
      <c r="E8" s="85" t="s">
        <v>2</v>
      </c>
      <c r="F8" s="85" t="s">
        <v>3</v>
      </c>
      <c r="G8" s="85" t="s">
        <v>4</v>
      </c>
      <c r="H8" s="85" t="s">
        <v>5</v>
      </c>
      <c r="I8" s="85" t="s">
        <v>6</v>
      </c>
      <c r="J8" s="85" t="s">
        <v>7</v>
      </c>
      <c r="K8" s="85" t="s">
        <v>8</v>
      </c>
      <c r="L8" s="85" t="s">
        <v>9</v>
      </c>
      <c r="M8" s="85" t="s">
        <v>10</v>
      </c>
      <c r="N8" s="85" t="s">
        <v>11</v>
      </c>
      <c r="O8" s="85" t="s">
        <v>12</v>
      </c>
    </row>
    <row r="9" spans="1:15">
      <c r="A9" s="1"/>
      <c r="B9" s="168" t="s">
        <v>13</v>
      </c>
      <c r="C9" s="168"/>
      <c r="D9" s="56">
        <f>'Temas nas políticas gerais'!D58</f>
        <v>1.6600000000000006</v>
      </c>
      <c r="E9" s="35">
        <f>'Temas nas políticas setoriais'!D58</f>
        <v>3.6900000000000013</v>
      </c>
      <c r="F9" s="35">
        <f>'Bases de dados'!J92</f>
        <v>4.9799999999999995</v>
      </c>
      <c r="G9" s="35">
        <f>'Monitoramento de riscos'!E15</f>
        <v>5.3</v>
      </c>
      <c r="H9" s="35">
        <f>'Relevância processo decisório'!E5</f>
        <v>3</v>
      </c>
      <c r="I9" s="35">
        <f>'Ações de mitigação de riscos'!H16</f>
        <v>4.3000000000000007</v>
      </c>
      <c r="J9" s="35">
        <f>'Prod fin imp positivo'!E70</f>
        <v>1.1724999999999999</v>
      </c>
      <c r="K9" s="35">
        <f>'Portfólio (setor)'!F9</f>
        <v>0</v>
      </c>
      <c r="L9" s="35">
        <f>'Portfólio (localização)'!F9</f>
        <v>0</v>
      </c>
      <c r="M9" s="35">
        <f>'Portfólio (empresa)'!H19</f>
        <v>0</v>
      </c>
      <c r="N9" s="35">
        <f>Governança!G22</f>
        <v>3.6300000000000003</v>
      </c>
      <c r="O9" s="35">
        <f>' Controvérsias socioambientais'!G19</f>
        <v>-1.6500000000000001</v>
      </c>
    </row>
    <row r="10" spans="1:15">
      <c r="A10" s="1"/>
      <c r="B10" s="168" t="s">
        <v>14</v>
      </c>
      <c r="C10" s="168"/>
      <c r="D10" s="57">
        <v>3</v>
      </c>
      <c r="E10" s="55">
        <v>7</v>
      </c>
      <c r="F10" s="55">
        <v>20</v>
      </c>
      <c r="G10" s="55">
        <v>10</v>
      </c>
      <c r="H10" s="55">
        <v>5</v>
      </c>
      <c r="I10" s="55">
        <v>10</v>
      </c>
      <c r="J10" s="55">
        <v>10</v>
      </c>
      <c r="K10" s="55">
        <v>10</v>
      </c>
      <c r="L10" s="55">
        <v>10</v>
      </c>
      <c r="M10" s="55">
        <v>5</v>
      </c>
      <c r="N10" s="55">
        <v>10</v>
      </c>
      <c r="O10" s="55">
        <v>0</v>
      </c>
    </row>
    <row r="11" spans="1:15">
      <c r="A11" s="1"/>
      <c r="B11" s="1"/>
    </row>
    <row r="12" spans="1:15">
      <c r="A12" s="1"/>
      <c r="B12" s="1"/>
      <c r="C12" s="1"/>
    </row>
    <row r="13" spans="1:15">
      <c r="A13" s="1"/>
      <c r="B13" s="169" t="s">
        <v>15</v>
      </c>
      <c r="C13" s="170"/>
      <c r="D13" s="173">
        <f>SUM(D9:O9)</f>
        <v>26.082500000000003</v>
      </c>
    </row>
    <row r="14" spans="1:15">
      <c r="A14" s="1"/>
      <c r="B14" s="171"/>
      <c r="C14" s="172"/>
      <c r="D14" s="174"/>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62.1">
      <c r="A70" s="10" t="s">
        <v>16</v>
      </c>
      <c r="B70" s="10" t="s">
        <v>17</v>
      </c>
      <c r="C70" s="10"/>
    </row>
  </sheetData>
  <sheetProtection algorithmName="SHA-512" hashValue="qFrCSyvsnh+yirwfZAH8FAH8nXmGkJ3p0JkvPKpXFP08rItoaoiTL7/y0EcUpvRsSPoJwHei8wbFtcdtjZCKYA==" saltValue="Viy3bAJAM3jIkLZeBUnM/w==" spinCount="100000" sheet="1" objects="1" scenarios="1"/>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5"/>
  <sheetViews>
    <sheetView zoomScale="70" zoomScaleNormal="70" workbookViewId="0">
      <pane xSplit="1" ySplit="2" topLeftCell="B3" activePane="bottomRight" state="frozen"/>
      <selection pane="bottomRight" activeCell="B12" sqref="B12:C12"/>
      <selection pane="bottomLeft" activeCell="A3" sqref="A3"/>
      <selection pane="topRight" activeCell="B1" sqref="B1"/>
    </sheetView>
  </sheetViews>
  <sheetFormatPr defaultColWidth="10.625" defaultRowHeight="15.6"/>
  <cols>
    <col min="1" max="1" width="45.125" style="101" customWidth="1"/>
    <col min="2" max="5" width="32.625" style="101" customWidth="1"/>
    <col min="6" max="6" width="15" style="101" customWidth="1"/>
    <col min="7" max="7" width="17" style="101" customWidth="1"/>
    <col min="8" max="16384" width="10.625" style="1"/>
  </cols>
  <sheetData>
    <row r="1" spans="1:7" ht="16.350000000000001" customHeight="1">
      <c r="A1" s="63"/>
      <c r="B1" s="182" t="s">
        <v>277</v>
      </c>
      <c r="C1" s="182"/>
      <c r="D1" s="182"/>
      <c r="E1" s="182"/>
      <c r="F1" s="40" t="s">
        <v>77</v>
      </c>
      <c r="G1" s="30"/>
    </row>
    <row r="2" spans="1:7" ht="30.95">
      <c r="A2" s="33" t="s">
        <v>278</v>
      </c>
      <c r="B2" s="23" t="s">
        <v>279</v>
      </c>
      <c r="C2" s="23" t="s">
        <v>280</v>
      </c>
      <c r="D2" s="23" t="s">
        <v>281</v>
      </c>
      <c r="E2" s="23" t="s">
        <v>282</v>
      </c>
      <c r="F2" s="40"/>
      <c r="G2" s="1"/>
    </row>
    <row r="3" spans="1:7">
      <c r="A3" s="20" t="s">
        <v>283</v>
      </c>
      <c r="B3" s="96"/>
      <c r="C3" s="96"/>
      <c r="D3" s="96"/>
      <c r="E3" s="96"/>
      <c r="F3" s="39">
        <f>SUM(B3:E3)</f>
        <v>0</v>
      </c>
      <c r="G3" s="1"/>
    </row>
    <row r="4" spans="1:7">
      <c r="A4" s="20"/>
      <c r="B4" s="96"/>
      <c r="C4" s="96"/>
      <c r="D4" s="96"/>
      <c r="E4" s="96"/>
      <c r="F4" s="39"/>
      <c r="G4" s="1"/>
    </row>
    <row r="5" spans="1:7">
      <c r="A5" s="20" t="s">
        <v>284</v>
      </c>
      <c r="B5" s="86"/>
      <c r="C5" s="86"/>
      <c r="D5" s="86"/>
      <c r="E5" s="86"/>
      <c r="F5" s="39">
        <f t="shared" ref="F5:F7" si="0">SUM(B5:E5)</f>
        <v>0</v>
      </c>
      <c r="G5" s="1"/>
    </row>
    <row r="6" spans="1:7">
      <c r="A6" s="20"/>
      <c r="B6" s="86"/>
      <c r="C6" s="86"/>
      <c r="D6" s="86"/>
      <c r="E6" s="86"/>
      <c r="F6" s="39"/>
      <c r="G6" s="1"/>
    </row>
    <row r="7" spans="1:7" ht="30.95">
      <c r="A7" s="59" t="s">
        <v>285</v>
      </c>
      <c r="B7" s="96"/>
      <c r="C7" s="96"/>
      <c r="D7" s="96"/>
      <c r="E7" s="96"/>
      <c r="F7" s="39">
        <f t="shared" si="0"/>
        <v>0</v>
      </c>
      <c r="G7" s="1"/>
    </row>
    <row r="8" spans="1:7" ht="14.85" customHeight="1">
      <c r="A8" s="20"/>
      <c r="B8" s="96"/>
      <c r="C8" s="96"/>
      <c r="D8" s="96"/>
      <c r="E8" s="96"/>
      <c r="F8" s="39"/>
      <c r="G8" s="1"/>
    </row>
    <row r="9" spans="1:7">
      <c r="A9" s="33" t="s">
        <v>77</v>
      </c>
      <c r="B9" s="44">
        <f>B3+B5+B7</f>
        <v>0</v>
      </c>
      <c r="C9" s="44">
        <f t="shared" ref="C9:E9" si="1">C3+C5+C7</f>
        <v>0</v>
      </c>
      <c r="D9" s="44">
        <f t="shared" si="1"/>
        <v>0</v>
      </c>
      <c r="E9" s="44">
        <f t="shared" si="1"/>
        <v>0</v>
      </c>
      <c r="F9" s="82">
        <f>MIN(SUM(F3:F7),10)</f>
        <v>0</v>
      </c>
      <c r="G9" s="14" t="s">
        <v>198</v>
      </c>
    </row>
    <row r="10" spans="1:7">
      <c r="A10" s="106"/>
      <c r="B10" s="106"/>
      <c r="C10" s="105"/>
      <c r="D10" s="105"/>
      <c r="E10" s="105"/>
      <c r="F10" s="105"/>
    </row>
    <row r="11" spans="1:7">
      <c r="A11" s="105"/>
      <c r="B11" s="105"/>
      <c r="C11" s="105"/>
      <c r="D11" s="105"/>
      <c r="E11" s="105" t="s">
        <v>286</v>
      </c>
      <c r="F11" s="105"/>
    </row>
    <row r="12" spans="1:7" ht="226.5" customHeight="1">
      <c r="A12" s="111"/>
      <c r="B12" s="175" t="s">
        <v>287</v>
      </c>
      <c r="C12" s="175"/>
      <c r="D12" s="105"/>
      <c r="E12" s="105"/>
      <c r="F12" s="105"/>
    </row>
    <row r="13" spans="1:7">
      <c r="A13" s="105"/>
      <c r="B13" s="105"/>
      <c r="C13" s="105"/>
      <c r="D13" s="105"/>
      <c r="E13" s="105"/>
      <c r="F13" s="98"/>
      <c r="G13" s="98"/>
    </row>
    <row r="14" spans="1:7">
      <c r="A14" s="105"/>
      <c r="B14" s="105"/>
      <c r="C14" s="105"/>
      <c r="D14" s="105"/>
      <c r="E14" s="105"/>
      <c r="F14" s="105"/>
    </row>
    <row r="15" spans="1:7">
      <c r="A15" s="105"/>
      <c r="B15" s="105"/>
      <c r="C15" s="105"/>
      <c r="D15" s="105"/>
      <c r="E15" s="105"/>
      <c r="F15" s="105"/>
    </row>
  </sheetData>
  <sheetProtection formatRows="0"/>
  <mergeCells count="2">
    <mergeCell ref="B1:E1"/>
    <mergeCell ref="B12:C12"/>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6"/>
  <sheetViews>
    <sheetView zoomScale="70" zoomScaleNormal="70" workbookViewId="0">
      <pane xSplit="1" ySplit="2" topLeftCell="B4" activePane="bottomRight" state="frozen"/>
      <selection pane="bottomRight" activeCell="B4" sqref="B4"/>
      <selection pane="bottomLeft" activeCell="A3" sqref="A3"/>
      <selection pane="topRight" activeCell="B1" sqref="B1"/>
    </sheetView>
  </sheetViews>
  <sheetFormatPr defaultColWidth="10.625" defaultRowHeight="15.6"/>
  <cols>
    <col min="1" max="1" width="38.625" style="101" customWidth="1"/>
    <col min="2" max="4" width="32.625" style="101" customWidth="1"/>
    <col min="5" max="5" width="15" style="101" customWidth="1"/>
    <col min="6" max="6" width="12.5" style="101" customWidth="1"/>
    <col min="7" max="7" width="15" style="101" customWidth="1"/>
    <col min="8" max="16384" width="10.625" style="1"/>
  </cols>
  <sheetData>
    <row r="1" spans="1:7">
      <c r="A1" s="2"/>
      <c r="B1" s="183" t="s">
        <v>277</v>
      </c>
      <c r="C1" s="183"/>
      <c r="D1" s="183"/>
      <c r="E1" s="2"/>
      <c r="F1" s="2"/>
      <c r="G1" s="1"/>
    </row>
    <row r="2" spans="1:7" ht="89.1" customHeight="1">
      <c r="A2" s="29" t="s">
        <v>288</v>
      </c>
      <c r="B2" s="42" t="s">
        <v>289</v>
      </c>
      <c r="C2" s="42" t="s">
        <v>290</v>
      </c>
      <c r="D2" s="42" t="s">
        <v>291</v>
      </c>
      <c r="E2" s="19" t="s">
        <v>23</v>
      </c>
      <c r="F2" s="19" t="s">
        <v>77</v>
      </c>
      <c r="G2" s="30"/>
    </row>
    <row r="3" spans="1:7">
      <c r="A3" s="12" t="s">
        <v>292</v>
      </c>
      <c r="B3" s="94"/>
      <c r="C3" s="94"/>
      <c r="D3" s="94"/>
      <c r="E3" s="70">
        <v>0.45</v>
      </c>
      <c r="F3" s="47">
        <f>SUM(B3:D3)*E3</f>
        <v>0</v>
      </c>
      <c r="G3" s="1"/>
    </row>
    <row r="4" spans="1:7" ht="367.5" customHeight="1">
      <c r="A4" s="12"/>
      <c r="B4" s="142" t="s">
        <v>293</v>
      </c>
      <c r="C4" s="159" t="s">
        <v>294</v>
      </c>
      <c r="D4" s="143"/>
      <c r="E4" s="37"/>
      <c r="F4" s="47"/>
      <c r="G4" s="1"/>
    </row>
    <row r="5" spans="1:7">
      <c r="A5" s="12" t="s">
        <v>295</v>
      </c>
      <c r="B5" s="97"/>
      <c r="C5" s="97"/>
      <c r="D5" s="97"/>
      <c r="E5" s="70">
        <v>0.3</v>
      </c>
      <c r="F5" s="47">
        <f t="shared" ref="F5:F7" si="0">SUM(B5:D5)*E5</f>
        <v>0</v>
      </c>
      <c r="G5" s="1"/>
    </row>
    <row r="6" spans="1:7">
      <c r="A6" s="12"/>
      <c r="C6" s="97"/>
      <c r="D6" s="97"/>
      <c r="E6" s="37"/>
      <c r="F6" s="47"/>
      <c r="G6" s="1"/>
    </row>
    <row r="7" spans="1:7">
      <c r="A7" s="13" t="s">
        <v>296</v>
      </c>
      <c r="B7" s="94"/>
      <c r="C7" s="94"/>
      <c r="D7" s="94"/>
      <c r="E7" s="70">
        <v>0.25</v>
      </c>
      <c r="F7" s="47">
        <f t="shared" si="0"/>
        <v>0</v>
      </c>
      <c r="G7" s="1"/>
    </row>
    <row r="8" spans="1:7">
      <c r="A8" s="12"/>
      <c r="B8" s="94"/>
      <c r="C8" s="94"/>
      <c r="D8" s="94"/>
      <c r="E8" s="37"/>
      <c r="F8" s="47"/>
      <c r="G8" s="1"/>
    </row>
    <row r="9" spans="1:7" ht="16.350000000000001" customHeight="1">
      <c r="A9" s="29" t="s">
        <v>197</v>
      </c>
      <c r="B9" s="36">
        <f>B3+B5+B7</f>
        <v>0</v>
      </c>
      <c r="C9" s="36">
        <f t="shared" ref="C9:D9" si="1">C3+C5+C7</f>
        <v>0</v>
      </c>
      <c r="D9" s="36">
        <f t="shared" si="1"/>
        <v>0</v>
      </c>
      <c r="E9" s="87">
        <f>SUM(E3:E8)</f>
        <v>1</v>
      </c>
      <c r="F9" s="81">
        <f>MIN(SUM(F3:F7),10)</f>
        <v>0</v>
      </c>
      <c r="G9" s="14" t="s">
        <v>198</v>
      </c>
    </row>
    <row r="10" spans="1:7">
      <c r="A10" s="108"/>
      <c r="B10" s="108"/>
      <c r="C10" s="105"/>
      <c r="D10" s="105"/>
      <c r="E10" s="105"/>
      <c r="F10" s="105"/>
    </row>
    <row r="11" spans="1:7">
      <c r="A11" s="105"/>
      <c r="B11" s="136"/>
      <c r="C11" s="105"/>
      <c r="D11" s="105"/>
      <c r="E11" s="105"/>
      <c r="F11" s="105"/>
    </row>
    <row r="12" spans="1:7">
      <c r="A12" s="105"/>
      <c r="B12" s="105"/>
      <c r="C12" s="105"/>
      <c r="D12" s="105"/>
      <c r="E12" s="105"/>
      <c r="F12" s="105"/>
    </row>
    <row r="13" spans="1:7" ht="17.100000000000001" customHeight="1">
      <c r="A13" s="105"/>
      <c r="B13" s="105"/>
      <c r="C13" s="105"/>
      <c r="D13" s="105"/>
      <c r="E13" s="98"/>
      <c r="F13" s="98"/>
    </row>
    <row r="14" spans="1:7">
      <c r="A14" s="105"/>
      <c r="B14" s="105"/>
      <c r="C14" s="105"/>
      <c r="D14" s="105"/>
      <c r="E14" s="105"/>
      <c r="F14" s="105"/>
    </row>
    <row r="15" spans="1:7">
      <c r="A15" s="105"/>
      <c r="B15" s="105"/>
      <c r="C15" s="105"/>
      <c r="D15" s="105"/>
      <c r="E15" s="105"/>
      <c r="F15" s="105"/>
    </row>
    <row r="16" spans="1:7">
      <c r="A16" s="105"/>
      <c r="B16" s="105"/>
      <c r="C16" s="105"/>
      <c r="D16" s="105"/>
      <c r="E16" s="105"/>
      <c r="F16" s="105"/>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D3" activePane="bottomRight" state="frozen"/>
      <selection pane="bottomRight" activeCell="B20" sqref="A20:D21"/>
      <selection pane="bottomLeft" activeCell="A3" sqref="A3"/>
      <selection pane="topRight" activeCell="B1" sqref="B1"/>
    </sheetView>
  </sheetViews>
  <sheetFormatPr defaultColWidth="10.625" defaultRowHeight="15.6"/>
  <cols>
    <col min="1" max="5" width="32.625" style="101" customWidth="1"/>
    <col min="6" max="6" width="29.5" style="101" customWidth="1"/>
    <col min="7" max="7" width="15" style="101" customWidth="1"/>
    <col min="8" max="8" width="17" style="101" customWidth="1"/>
    <col min="9" max="9" width="16.5" style="101" customWidth="1"/>
    <col min="10" max="16384" width="10.625" style="1"/>
  </cols>
  <sheetData>
    <row r="1" spans="1:9">
      <c r="A1" s="29"/>
      <c r="B1" s="186" t="s">
        <v>297</v>
      </c>
      <c r="C1" s="187"/>
      <c r="D1" s="187"/>
      <c r="E1" s="188"/>
      <c r="F1" s="29"/>
      <c r="G1" s="29"/>
      <c r="H1" s="29"/>
      <c r="I1" s="1"/>
    </row>
    <row r="2" spans="1:9" ht="92.85" customHeight="1">
      <c r="A2" s="29" t="s">
        <v>298</v>
      </c>
      <c r="B2" s="42" t="s">
        <v>279</v>
      </c>
      <c r="C2" s="42" t="s">
        <v>280</v>
      </c>
      <c r="D2" s="42" t="s">
        <v>299</v>
      </c>
      <c r="E2" s="42" t="s">
        <v>282</v>
      </c>
      <c r="F2" s="29" t="s">
        <v>197</v>
      </c>
      <c r="G2" s="29" t="s">
        <v>23</v>
      </c>
      <c r="H2" s="29" t="s">
        <v>24</v>
      </c>
      <c r="I2" s="30"/>
    </row>
    <row r="3" spans="1:9" ht="32.1" customHeight="1">
      <c r="A3" s="32" t="s">
        <v>292</v>
      </c>
      <c r="B3" s="94"/>
      <c r="C3" s="94"/>
      <c r="D3" s="94"/>
      <c r="E3" s="94"/>
      <c r="F3" s="47">
        <f>SUM(B3:E3)</f>
        <v>0</v>
      </c>
      <c r="G3" s="75">
        <v>0.2</v>
      </c>
      <c r="H3" s="47">
        <f>SUM(B3:E3)*G3</f>
        <v>0</v>
      </c>
      <c r="I3" s="1"/>
    </row>
    <row r="4" spans="1:9" ht="32.1" customHeight="1">
      <c r="A4" s="32"/>
      <c r="B4" s="94"/>
      <c r="C4" s="94"/>
      <c r="D4" s="94"/>
      <c r="E4" s="94"/>
      <c r="F4" s="47"/>
      <c r="G4" s="36"/>
      <c r="H4" s="47"/>
      <c r="I4" s="1"/>
    </row>
    <row r="5" spans="1:9" ht="32.1" customHeight="1">
      <c r="A5" s="32" t="s">
        <v>295</v>
      </c>
      <c r="B5" s="95"/>
      <c r="C5" s="95"/>
      <c r="D5" s="95"/>
      <c r="E5" s="95"/>
      <c r="F5" s="47">
        <f t="shared" ref="F5:F18" si="0">SUM(B5:E5)</f>
        <v>0</v>
      </c>
      <c r="G5" s="75">
        <v>0.1</v>
      </c>
      <c r="H5" s="47">
        <f t="shared" ref="H5:H17" si="1">SUM(B5:E5)*G5</f>
        <v>0</v>
      </c>
      <c r="I5" s="1"/>
    </row>
    <row r="6" spans="1:9" ht="32.1" customHeight="1">
      <c r="A6" s="12"/>
      <c r="B6" s="95"/>
      <c r="C6" s="95"/>
      <c r="D6" s="95"/>
      <c r="E6" s="95"/>
      <c r="F6" s="47"/>
      <c r="G6" s="36"/>
      <c r="H6" s="47"/>
      <c r="I6" s="1"/>
    </row>
    <row r="7" spans="1:9" ht="32.1" customHeight="1">
      <c r="A7" s="13" t="s">
        <v>300</v>
      </c>
      <c r="B7" s="94"/>
      <c r="C7" s="94"/>
      <c r="D7" s="94"/>
      <c r="E7" s="94"/>
      <c r="F7" s="47">
        <f t="shared" si="0"/>
        <v>0</v>
      </c>
      <c r="G7" s="75">
        <v>0.05</v>
      </c>
      <c r="H7" s="47">
        <f t="shared" si="1"/>
        <v>0</v>
      </c>
      <c r="I7" s="1"/>
    </row>
    <row r="8" spans="1:9" ht="32.1" customHeight="1">
      <c r="A8" s="12"/>
      <c r="B8" s="94"/>
      <c r="C8" s="94"/>
      <c r="D8" s="94"/>
      <c r="E8" s="94"/>
      <c r="F8" s="47"/>
      <c r="G8" s="36"/>
      <c r="H8" s="47"/>
      <c r="I8" s="1"/>
    </row>
    <row r="9" spans="1:9" ht="32.1" customHeight="1">
      <c r="A9" s="13" t="s">
        <v>301</v>
      </c>
      <c r="B9" s="95"/>
      <c r="C9" s="95"/>
      <c r="D9" s="95"/>
      <c r="E9" s="95"/>
      <c r="F9" s="47">
        <f t="shared" si="0"/>
        <v>0</v>
      </c>
      <c r="G9" s="75">
        <v>0.25</v>
      </c>
      <c r="H9" s="47">
        <f t="shared" si="1"/>
        <v>0</v>
      </c>
      <c r="I9" s="1"/>
    </row>
    <row r="10" spans="1:9" ht="32.1" customHeight="1">
      <c r="A10" s="12"/>
      <c r="B10" s="95"/>
      <c r="C10" s="95"/>
      <c r="D10" s="95"/>
      <c r="E10" s="95"/>
      <c r="F10" s="47"/>
      <c r="G10" s="36"/>
      <c r="H10" s="47"/>
      <c r="I10" s="1"/>
    </row>
    <row r="11" spans="1:9" ht="32.1" customHeight="1">
      <c r="A11" s="32" t="s">
        <v>302</v>
      </c>
      <c r="B11" s="94"/>
      <c r="C11" s="94"/>
      <c r="D11" s="94"/>
      <c r="E11" s="94"/>
      <c r="F11" s="47">
        <f t="shared" si="0"/>
        <v>0</v>
      </c>
      <c r="G11" s="75">
        <v>0.1</v>
      </c>
      <c r="H11" s="47">
        <f t="shared" si="1"/>
        <v>0</v>
      </c>
      <c r="I11" s="1"/>
    </row>
    <row r="12" spans="1:9" ht="32.1" customHeight="1">
      <c r="A12" s="12"/>
      <c r="B12" s="94"/>
      <c r="C12" s="94"/>
      <c r="D12" s="94"/>
      <c r="E12" s="94"/>
      <c r="F12" s="47"/>
      <c r="G12" s="36"/>
      <c r="H12" s="47"/>
      <c r="I12" s="1"/>
    </row>
    <row r="13" spans="1:9" ht="32.1" customHeight="1">
      <c r="A13" s="13" t="s">
        <v>303</v>
      </c>
      <c r="B13" s="95"/>
      <c r="C13" s="95"/>
      <c r="D13" s="95"/>
      <c r="E13" s="95"/>
      <c r="F13" s="47">
        <f t="shared" si="0"/>
        <v>0</v>
      </c>
      <c r="G13" s="75">
        <v>0.05</v>
      </c>
      <c r="H13" s="47">
        <f t="shared" si="1"/>
        <v>0</v>
      </c>
      <c r="I13" s="1"/>
    </row>
    <row r="14" spans="1:9" ht="32.1" customHeight="1">
      <c r="A14" s="12"/>
      <c r="B14" s="95"/>
      <c r="C14" s="95"/>
      <c r="D14" s="95"/>
      <c r="E14" s="95"/>
      <c r="F14" s="47"/>
      <c r="G14" s="36"/>
      <c r="H14" s="47"/>
      <c r="I14" s="1"/>
    </row>
    <row r="15" spans="1:9" ht="62.85" customHeight="1">
      <c r="A15" s="13" t="s">
        <v>304</v>
      </c>
      <c r="B15" s="94"/>
      <c r="C15" s="94"/>
      <c r="D15" s="94"/>
      <c r="E15" s="94"/>
      <c r="F15" s="47">
        <f t="shared" si="0"/>
        <v>0</v>
      </c>
      <c r="G15" s="75">
        <v>0.1</v>
      </c>
      <c r="H15" s="47">
        <f t="shared" si="1"/>
        <v>0</v>
      </c>
      <c r="I15" s="1"/>
    </row>
    <row r="16" spans="1:9" ht="32.1" customHeight="1">
      <c r="A16" s="12"/>
      <c r="B16" s="94"/>
      <c r="C16" s="94"/>
      <c r="D16" s="94"/>
      <c r="E16" s="94"/>
      <c r="F16" s="47"/>
      <c r="G16" s="36"/>
      <c r="H16" s="47"/>
      <c r="I16" s="1"/>
    </row>
    <row r="17" spans="1:9" ht="57.6" customHeight="1">
      <c r="A17" s="13" t="s">
        <v>305</v>
      </c>
      <c r="B17" s="95"/>
      <c r="C17" s="95"/>
      <c r="D17" s="95"/>
      <c r="E17" s="95"/>
      <c r="F17" s="47">
        <f t="shared" si="0"/>
        <v>0</v>
      </c>
      <c r="G17" s="75">
        <v>0.15</v>
      </c>
      <c r="H17" s="47">
        <f t="shared" si="1"/>
        <v>0</v>
      </c>
      <c r="I17" s="1"/>
    </row>
    <row r="18" spans="1:9" ht="57.6" customHeight="1">
      <c r="A18" s="88"/>
      <c r="B18" s="95"/>
      <c r="C18" s="95"/>
      <c r="D18" s="95"/>
      <c r="E18" s="95"/>
      <c r="F18" s="47">
        <f t="shared" si="0"/>
        <v>0</v>
      </c>
      <c r="G18" s="75"/>
      <c r="H18" s="47"/>
      <c r="I18" s="1"/>
    </row>
    <row r="19" spans="1:9" ht="26.1" customHeight="1">
      <c r="A19" s="184"/>
      <c r="B19" s="185"/>
      <c r="C19" s="11"/>
      <c r="D19" s="11"/>
      <c r="E19" s="11"/>
      <c r="F19" s="38" t="s">
        <v>77</v>
      </c>
      <c r="G19" s="89">
        <f>SUM(G3:G17)</f>
        <v>1</v>
      </c>
      <c r="H19" s="90">
        <f>SUM(H3:H17)</f>
        <v>0</v>
      </c>
      <c r="I19" s="14" t="s">
        <v>207</v>
      </c>
    </row>
    <row r="20" spans="1:9">
      <c r="A20" s="160"/>
      <c r="B20" s="189" t="s">
        <v>306</v>
      </c>
      <c r="C20" s="190"/>
      <c r="D20" s="190"/>
      <c r="E20" s="105"/>
      <c r="F20" s="105"/>
      <c r="G20" s="105"/>
      <c r="H20" s="105"/>
    </row>
    <row r="21" spans="1:9">
      <c r="A21" s="160"/>
      <c r="B21" s="190"/>
      <c r="C21" s="190"/>
      <c r="D21" s="190"/>
      <c r="E21" s="105"/>
      <c r="F21" s="105"/>
      <c r="G21" s="105"/>
      <c r="H21" s="105"/>
    </row>
    <row r="22" spans="1:9">
      <c r="A22" s="105"/>
      <c r="B22" s="105"/>
      <c r="C22" s="109"/>
      <c r="D22" s="105"/>
      <c r="E22" s="105"/>
      <c r="F22" s="105"/>
      <c r="G22" s="105"/>
      <c r="H22" s="105"/>
    </row>
    <row r="23" spans="1:9">
      <c r="A23" s="105"/>
      <c r="B23" s="105"/>
      <c r="C23" s="105"/>
      <c r="D23" s="105"/>
      <c r="E23" s="105"/>
      <c r="F23" s="105"/>
      <c r="G23" s="105"/>
      <c r="H23" s="105"/>
    </row>
    <row r="24" spans="1:9">
      <c r="A24" s="105"/>
      <c r="B24" s="105"/>
      <c r="C24" s="105"/>
      <c r="D24" s="105"/>
      <c r="E24" s="105"/>
      <c r="F24" s="105"/>
      <c r="G24" s="105"/>
      <c r="H24" s="105"/>
    </row>
    <row r="25" spans="1:9">
      <c r="A25" s="105"/>
      <c r="B25" s="105"/>
      <c r="C25" s="105"/>
      <c r="D25" s="105"/>
      <c r="E25" s="105"/>
      <c r="F25" s="105"/>
      <c r="G25" s="105"/>
      <c r="H25" s="105"/>
    </row>
    <row r="26" spans="1:9">
      <c r="A26" s="105"/>
      <c r="B26" s="105"/>
      <c r="C26" s="105"/>
      <c r="D26" s="105"/>
      <c r="E26" s="105"/>
      <c r="F26" s="105"/>
      <c r="G26" s="105"/>
      <c r="H26" s="105"/>
    </row>
    <row r="27" spans="1:9">
      <c r="A27" s="105"/>
      <c r="B27" s="105"/>
      <c r="C27" s="105"/>
      <c r="D27" s="105"/>
      <c r="E27" s="105"/>
      <c r="F27" s="105"/>
      <c r="G27" s="105"/>
      <c r="H27" s="105"/>
    </row>
    <row r="28" spans="1:9">
      <c r="A28" s="105"/>
      <c r="B28" s="105"/>
      <c r="C28" s="105"/>
      <c r="D28" s="105"/>
      <c r="E28" s="105"/>
      <c r="F28" s="105"/>
      <c r="G28" s="105"/>
      <c r="H28" s="105"/>
    </row>
  </sheetData>
  <sheetProtection formatRows="0"/>
  <mergeCells count="3">
    <mergeCell ref="A19:B19"/>
    <mergeCell ref="B1:E1"/>
    <mergeCell ref="B20:D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zoomScale="80" zoomScaleNormal="80" workbookViewId="0">
      <pane xSplit="1" ySplit="1" topLeftCell="C17" activePane="bottomRight" state="frozen"/>
      <selection pane="bottomRight" activeCell="I27" sqref="I27"/>
      <selection pane="bottomLeft" activeCell="A2" sqref="A2"/>
      <selection pane="topRight" activeCell="B1" sqref="B1"/>
    </sheetView>
  </sheetViews>
  <sheetFormatPr defaultColWidth="10.625" defaultRowHeight="15.6"/>
  <cols>
    <col min="1" max="1" width="48.625" style="100" customWidth="1"/>
    <col min="2" max="4" width="32.625" style="100" customWidth="1"/>
    <col min="5" max="5" width="21.5" style="100" customWidth="1"/>
    <col min="6" max="6" width="15.125" style="100" customWidth="1"/>
    <col min="7" max="7" width="15.5" style="100" customWidth="1"/>
    <col min="8" max="8" width="21.625" style="100" customWidth="1"/>
    <col min="9" max="16384" width="10.625" style="8"/>
  </cols>
  <sheetData>
    <row r="1" spans="1:7" s="8" customFormat="1">
      <c r="A1" s="40" t="s">
        <v>307</v>
      </c>
      <c r="B1" s="23" t="s">
        <v>308</v>
      </c>
      <c r="C1" s="23" t="s">
        <v>309</v>
      </c>
      <c r="D1" s="23" t="s">
        <v>310</v>
      </c>
      <c r="E1" s="33" t="s">
        <v>197</v>
      </c>
      <c r="F1" s="33" t="s">
        <v>23</v>
      </c>
      <c r="G1" s="33" t="s">
        <v>24</v>
      </c>
    </row>
    <row r="2" spans="1:7" s="8" customFormat="1">
      <c r="A2" s="22" t="s">
        <v>311</v>
      </c>
      <c r="B2" s="93"/>
      <c r="C2" s="93"/>
      <c r="D2" s="93">
        <v>7</v>
      </c>
      <c r="E2" s="91">
        <f>SUM(B2:D2)</f>
        <v>7</v>
      </c>
      <c r="F2" s="68">
        <v>0.15</v>
      </c>
      <c r="G2" s="44">
        <f>(B2*F2)+(C2*F2)+(D2*F2)</f>
        <v>1.05</v>
      </c>
    </row>
    <row r="3" spans="1:7" s="8" customFormat="1" ht="164.45" customHeight="1">
      <c r="A3" s="22"/>
      <c r="B3" s="93"/>
      <c r="C3" s="93"/>
      <c r="D3" s="146" t="s">
        <v>312</v>
      </c>
      <c r="E3" s="91"/>
      <c r="F3" s="34"/>
      <c r="G3" s="44"/>
    </row>
    <row r="4" spans="1:7" s="8" customFormat="1">
      <c r="A4" s="22" t="s">
        <v>313</v>
      </c>
      <c r="B4" s="86"/>
      <c r="C4" s="86">
        <v>3</v>
      </c>
      <c r="D4" s="86"/>
      <c r="E4" s="91">
        <f t="shared" ref="E4:E20" si="0">SUM(B4:D4)</f>
        <v>3</v>
      </c>
      <c r="F4" s="79">
        <v>7.4999999999999997E-2</v>
      </c>
      <c r="G4" s="44">
        <f>(B4*F4)+(C4*F4)+(D4*F4)</f>
        <v>0.22499999999999998</v>
      </c>
    </row>
    <row r="5" spans="1:7" s="8" customFormat="1" ht="89.45" customHeight="1">
      <c r="A5" s="22"/>
      <c r="B5" s="86"/>
      <c r="C5" s="155" t="s">
        <v>314</v>
      </c>
      <c r="D5" s="86"/>
      <c r="E5" s="91"/>
      <c r="F5" s="34"/>
      <c r="G5" s="44"/>
    </row>
    <row r="6" spans="1:7" s="8" customFormat="1">
      <c r="A6" s="22" t="s">
        <v>315</v>
      </c>
      <c r="B6" s="93">
        <v>1</v>
      </c>
      <c r="C6" s="93"/>
      <c r="D6" s="93"/>
      <c r="E6" s="91">
        <f t="shared" si="0"/>
        <v>1</v>
      </c>
      <c r="F6" s="79">
        <v>7.4999999999999997E-2</v>
      </c>
      <c r="G6" s="44">
        <f>(B6*F6)+(C6*F6)+(D6*F6)</f>
        <v>7.4999999999999997E-2</v>
      </c>
    </row>
    <row r="7" spans="1:7" s="8" customFormat="1" ht="57" customHeight="1">
      <c r="A7" s="22"/>
      <c r="B7" s="93" t="s">
        <v>316</v>
      </c>
      <c r="C7" s="93" t="s">
        <v>317</v>
      </c>
      <c r="D7" s="93"/>
      <c r="E7" s="91"/>
      <c r="F7" s="34"/>
      <c r="G7" s="44"/>
    </row>
    <row r="8" spans="1:7" s="8" customFormat="1" ht="46.5">
      <c r="A8" s="23" t="s">
        <v>318</v>
      </c>
      <c r="B8" s="86">
        <v>0</v>
      </c>
      <c r="C8" s="86"/>
      <c r="D8" s="86"/>
      <c r="E8" s="92">
        <f t="shared" si="0"/>
        <v>0</v>
      </c>
      <c r="F8" s="76">
        <v>0.15</v>
      </c>
      <c r="G8" s="44">
        <f>(B8*F8)+(C8*F8)+(D8*F8)</f>
        <v>0</v>
      </c>
    </row>
    <row r="9" spans="1:7" s="8" customFormat="1" ht="159.94999999999999" customHeight="1">
      <c r="A9" s="23"/>
      <c r="B9" s="139" t="s">
        <v>319</v>
      </c>
      <c r="C9" s="86"/>
      <c r="D9" s="86"/>
      <c r="E9" s="92"/>
      <c r="F9" s="77"/>
      <c r="G9" s="44"/>
    </row>
    <row r="10" spans="1:7" s="8" customFormat="1" ht="46.5">
      <c r="A10" s="23" t="s">
        <v>320</v>
      </c>
      <c r="B10" s="93">
        <v>0</v>
      </c>
      <c r="C10" s="93"/>
      <c r="D10" s="93"/>
      <c r="E10" s="92">
        <f t="shared" si="0"/>
        <v>0</v>
      </c>
      <c r="F10" s="76">
        <v>0.1</v>
      </c>
      <c r="G10" s="44">
        <f>(B10*F10)+(C10*F10)+(D10*F10)</f>
        <v>0</v>
      </c>
    </row>
    <row r="11" spans="1:7" s="8" customFormat="1">
      <c r="A11" s="23"/>
      <c r="B11" s="140" t="s">
        <v>321</v>
      </c>
      <c r="C11" s="93"/>
      <c r="D11" s="93"/>
      <c r="E11" s="92"/>
      <c r="F11" s="77"/>
      <c r="G11" s="44"/>
    </row>
    <row r="12" spans="1:7" s="8" customFormat="1" ht="30.95">
      <c r="A12" s="23" t="s">
        <v>322</v>
      </c>
      <c r="B12" s="86"/>
      <c r="C12" s="86">
        <v>4</v>
      </c>
      <c r="D12" s="86"/>
      <c r="E12" s="92">
        <f t="shared" si="0"/>
        <v>4</v>
      </c>
      <c r="F12" s="76">
        <v>0.1</v>
      </c>
      <c r="G12" s="44">
        <f>(B12*F12)+(C12*F12)+(D12*F12)</f>
        <v>0.4</v>
      </c>
    </row>
    <row r="13" spans="1:7" s="8" customFormat="1" ht="372">
      <c r="A13" s="23"/>
      <c r="B13" s="139"/>
      <c r="C13" s="155" t="s">
        <v>323</v>
      </c>
      <c r="D13" s="86"/>
      <c r="E13" s="92"/>
      <c r="F13" s="77"/>
      <c r="G13" s="44"/>
    </row>
    <row r="14" spans="1:7" s="8" customFormat="1" ht="30.95">
      <c r="A14" s="23" t="s">
        <v>324</v>
      </c>
      <c r="B14" s="93"/>
      <c r="C14" s="93"/>
      <c r="D14" s="93">
        <v>7</v>
      </c>
      <c r="E14" s="92">
        <f t="shared" si="0"/>
        <v>7</v>
      </c>
      <c r="F14" s="76">
        <v>0.1</v>
      </c>
      <c r="G14" s="44">
        <f>(B14*F14)+(C14*F14)+(D14*F14)</f>
        <v>0.70000000000000007</v>
      </c>
    </row>
    <row r="15" spans="1:7" s="8" customFormat="1" ht="279">
      <c r="A15" s="22"/>
      <c r="B15" s="93"/>
      <c r="C15" s="93"/>
      <c r="D15" s="146" t="s">
        <v>325</v>
      </c>
      <c r="E15" s="91"/>
      <c r="F15" s="34"/>
      <c r="G15" s="44"/>
    </row>
    <row r="16" spans="1:7" s="8" customFormat="1" ht="30.95">
      <c r="A16" s="23" t="s">
        <v>326</v>
      </c>
      <c r="B16" s="86"/>
      <c r="C16" s="86"/>
      <c r="D16" s="86">
        <v>7</v>
      </c>
      <c r="E16" s="92">
        <f t="shared" si="0"/>
        <v>7</v>
      </c>
      <c r="F16" s="76">
        <v>0.1</v>
      </c>
      <c r="G16" s="44">
        <f>(B16*F16)+(C16*F16)+(D16*F16)</f>
        <v>0.70000000000000007</v>
      </c>
    </row>
    <row r="17" spans="1:8" ht="93">
      <c r="A17" s="22"/>
      <c r="B17" s="139"/>
      <c r="D17" s="155" t="s">
        <v>327</v>
      </c>
      <c r="E17" s="91"/>
      <c r="F17" s="34"/>
      <c r="G17" s="44"/>
      <c r="H17" s="8"/>
    </row>
    <row r="18" spans="1:8" ht="46.5">
      <c r="A18" s="27" t="s">
        <v>328</v>
      </c>
      <c r="B18" s="93"/>
      <c r="C18" s="93">
        <v>6</v>
      </c>
      <c r="D18" s="93"/>
      <c r="E18" s="92">
        <f t="shared" si="0"/>
        <v>6</v>
      </c>
      <c r="F18" s="76">
        <v>0.08</v>
      </c>
      <c r="G18" s="44">
        <f>(B18*F18)+(C18*F18)+(D18*F18)</f>
        <v>0.48</v>
      </c>
      <c r="H18" s="8"/>
    </row>
    <row r="19" spans="1:8" ht="123.95">
      <c r="A19" s="22"/>
      <c r="B19" s="93"/>
      <c r="C19" s="146" t="s">
        <v>329</v>
      </c>
      <c r="D19" s="93"/>
      <c r="E19" s="91"/>
      <c r="F19" s="34"/>
      <c r="G19" s="44"/>
      <c r="H19" s="8"/>
    </row>
    <row r="20" spans="1:8" ht="46.5">
      <c r="A20" s="23" t="s">
        <v>330</v>
      </c>
      <c r="B20" s="86">
        <v>0</v>
      </c>
      <c r="C20" s="86"/>
      <c r="D20" s="86"/>
      <c r="E20" s="92">
        <f t="shared" si="0"/>
        <v>0</v>
      </c>
      <c r="F20" s="76">
        <v>7.0000000000000007E-2</v>
      </c>
      <c r="G20" s="44">
        <f>(B20*F20)+(C20*F20)+(D20*F20)</f>
        <v>0</v>
      </c>
      <c r="H20" s="8"/>
    </row>
    <row r="21" spans="1:8">
      <c r="A21" s="22"/>
      <c r="B21" s="86" t="s">
        <v>331</v>
      </c>
      <c r="C21" s="86"/>
      <c r="D21" s="86"/>
      <c r="E21" s="91"/>
      <c r="F21" s="68"/>
      <c r="G21" s="44"/>
      <c r="H21" s="8"/>
    </row>
    <row r="22" spans="1:8">
      <c r="A22" s="8"/>
      <c r="B22" s="8"/>
      <c r="C22" s="8"/>
      <c r="D22" s="8"/>
      <c r="E22" s="8" t="s">
        <v>77</v>
      </c>
      <c r="F22" s="78">
        <f>SUM(F2:F21)</f>
        <v>0.99999999999999978</v>
      </c>
      <c r="G22" s="80">
        <f>SUM(G2:G20)</f>
        <v>3.6300000000000003</v>
      </c>
      <c r="H22" s="14" t="s">
        <v>198</v>
      </c>
    </row>
    <row r="23" spans="1:8">
      <c r="A23" s="98"/>
      <c r="B23" s="98"/>
      <c r="C23" s="98"/>
      <c r="D23" s="98"/>
      <c r="E23" s="98"/>
      <c r="F23" s="98"/>
      <c r="G23" s="98"/>
    </row>
    <row r="24" spans="1:8">
      <c r="A24" s="98"/>
      <c r="B24" s="98"/>
      <c r="C24" s="98"/>
      <c r="D24" s="98"/>
      <c r="E24" s="98"/>
      <c r="F24" s="98"/>
      <c r="G24" s="98"/>
    </row>
    <row r="25" spans="1:8">
      <c r="A25" s="98"/>
      <c r="B25" s="136"/>
      <c r="C25" s="98"/>
      <c r="D25" s="98"/>
      <c r="E25" s="98"/>
      <c r="F25" s="98"/>
      <c r="G25" s="98"/>
    </row>
    <row r="26" spans="1:8">
      <c r="A26" s="98"/>
      <c r="B26" s="98"/>
      <c r="C26" s="98"/>
      <c r="D26" s="98"/>
      <c r="E26" s="98"/>
      <c r="F26" s="98"/>
      <c r="G26" s="98"/>
    </row>
    <row r="27" spans="1:8">
      <c r="A27" s="98"/>
      <c r="B27" s="98"/>
      <c r="C27" s="98"/>
      <c r="D27" s="98"/>
      <c r="E27" s="98"/>
      <c r="F27" s="98"/>
      <c r="G27" s="98"/>
    </row>
    <row r="28" spans="1:8">
      <c r="A28" s="98"/>
      <c r="B28" s="98"/>
      <c r="C28" s="98"/>
      <c r="D28" s="98"/>
      <c r="E28" s="98"/>
      <c r="F28" s="98"/>
      <c r="G28" s="98"/>
    </row>
    <row r="29" spans="1:8">
      <c r="A29" s="98"/>
      <c r="B29" s="98"/>
      <c r="C29" s="98"/>
      <c r="D29" s="98"/>
      <c r="E29" s="98"/>
      <c r="F29" s="98"/>
      <c r="G29" s="98"/>
    </row>
    <row r="30" spans="1:8">
      <c r="A30" s="98"/>
      <c r="B30" s="98"/>
      <c r="C30" s="98"/>
      <c r="D30" s="98"/>
      <c r="E30" s="98"/>
      <c r="F30" s="98"/>
      <c r="G30" s="98"/>
    </row>
  </sheetData>
  <sheetProtection format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3"/>
  <sheetViews>
    <sheetView zoomScale="70" zoomScaleNormal="70" workbookViewId="0">
      <pane xSplit="1" ySplit="2" topLeftCell="D13" activePane="bottomRight" state="frozen"/>
      <selection pane="bottomRight" activeCell="G19" sqref="G19"/>
      <selection pane="bottomLeft" activeCell="A3" sqref="A3"/>
      <selection pane="topRight" activeCell="B1" sqref="B1"/>
    </sheetView>
  </sheetViews>
  <sheetFormatPr defaultColWidth="10.625" defaultRowHeight="15.6"/>
  <cols>
    <col min="1" max="1" width="64.625" style="100" customWidth="1"/>
    <col min="2" max="4" width="25" style="100" customWidth="1"/>
    <col min="5" max="7" width="16.625" style="100" customWidth="1"/>
    <col min="8" max="8" width="16.5" style="100" customWidth="1"/>
    <col min="9" max="16384" width="10.625" style="8"/>
  </cols>
  <sheetData>
    <row r="1" spans="1:20">
      <c r="A1" s="7"/>
      <c r="B1" s="191" t="s">
        <v>332</v>
      </c>
      <c r="C1" s="191"/>
      <c r="D1" s="191"/>
      <c r="E1" s="7"/>
      <c r="F1" s="7"/>
      <c r="G1" s="7"/>
      <c r="H1" s="8"/>
    </row>
    <row r="2" spans="1:20" ht="112.35" customHeight="1">
      <c r="A2" s="40" t="s">
        <v>333</v>
      </c>
      <c r="B2" s="23" t="s">
        <v>334</v>
      </c>
      <c r="C2" s="23" t="s">
        <v>335</v>
      </c>
      <c r="D2" s="23" t="s">
        <v>336</v>
      </c>
      <c r="E2" s="33" t="s">
        <v>197</v>
      </c>
      <c r="F2" s="33" t="s">
        <v>23</v>
      </c>
      <c r="G2" s="33" t="s">
        <v>24</v>
      </c>
      <c r="H2" s="8"/>
    </row>
    <row r="3" spans="1:20" ht="32.1" customHeight="1">
      <c r="A3" s="22" t="s">
        <v>337</v>
      </c>
      <c r="B3" s="157"/>
      <c r="C3" s="157">
        <v>1</v>
      </c>
      <c r="D3" s="157"/>
      <c r="E3" s="50">
        <f>SUM(B3:D3)</f>
        <v>1</v>
      </c>
      <c r="F3" s="68">
        <v>-0.15</v>
      </c>
      <c r="G3" s="50">
        <f>(B3*F3)+(C3*F3)+(D3*F3)</f>
        <v>-0.15</v>
      </c>
      <c r="H3" s="8"/>
      <c r="T3" s="8">
        <v>-2</v>
      </c>
    </row>
    <row r="4" spans="1:20" ht="32.1" customHeight="1">
      <c r="A4" s="22"/>
      <c r="B4" s="157"/>
      <c r="C4" s="157"/>
      <c r="D4" s="157"/>
      <c r="E4" s="50"/>
      <c r="F4" s="68"/>
      <c r="G4" s="50"/>
      <c r="H4" s="8"/>
    </row>
    <row r="5" spans="1:20" ht="32.1" customHeight="1">
      <c r="A5" s="22" t="s">
        <v>338</v>
      </c>
      <c r="B5" s="158">
        <v>0</v>
      </c>
      <c r="C5" s="158"/>
      <c r="D5" s="158"/>
      <c r="E5" s="50">
        <f>SUM(B5:D5)</f>
        <v>0</v>
      </c>
      <c r="F5" s="68">
        <v>-0.2</v>
      </c>
      <c r="G5" s="50">
        <f>(B5*F5)+(C5*F5)+(D5*F5)</f>
        <v>0</v>
      </c>
      <c r="H5" s="8"/>
    </row>
    <row r="6" spans="1:20" ht="32.1" customHeight="1">
      <c r="A6" s="22"/>
      <c r="B6" s="158"/>
      <c r="C6" s="158"/>
      <c r="D6" s="158"/>
      <c r="E6" s="50"/>
      <c r="F6" s="68"/>
      <c r="G6" s="50"/>
      <c r="H6" s="8"/>
    </row>
    <row r="7" spans="1:20" ht="32.1" customHeight="1">
      <c r="A7" s="23" t="s">
        <v>339</v>
      </c>
      <c r="B7" s="157"/>
      <c r="C7" s="157"/>
      <c r="D7" s="157">
        <v>4</v>
      </c>
      <c r="E7" s="50">
        <f>SUM(B7:D7)</f>
        <v>4</v>
      </c>
      <c r="F7" s="68">
        <v>-0.2</v>
      </c>
      <c r="G7" s="50">
        <f>(B7*F7)+(C7*F7)+(D7*F7)</f>
        <v>-0.8</v>
      </c>
      <c r="H7" s="8"/>
    </row>
    <row r="8" spans="1:20" ht="32.1" customHeight="1">
      <c r="A8" s="22"/>
      <c r="B8" s="157"/>
      <c r="C8" s="157"/>
      <c r="D8" s="157"/>
      <c r="E8" s="50"/>
      <c r="F8" s="68"/>
      <c r="G8" s="50"/>
      <c r="H8" s="8"/>
    </row>
    <row r="9" spans="1:20" ht="32.1" customHeight="1">
      <c r="A9" s="23" t="s">
        <v>340</v>
      </c>
      <c r="B9" s="158"/>
      <c r="C9" s="158"/>
      <c r="D9" s="158">
        <v>3</v>
      </c>
      <c r="E9" s="50">
        <f>SUM(B9:D9)</f>
        <v>3</v>
      </c>
      <c r="F9" s="76">
        <v>-0.1</v>
      </c>
      <c r="G9" s="50">
        <f>(B9*F9)+(C9*F9)+(D9*F9)</f>
        <v>-0.30000000000000004</v>
      </c>
      <c r="H9" s="8"/>
    </row>
    <row r="10" spans="1:20" ht="32.1" customHeight="1">
      <c r="A10" s="23"/>
      <c r="B10" s="158"/>
      <c r="C10" s="158"/>
      <c r="D10" s="158"/>
      <c r="E10" s="50"/>
      <c r="F10" s="76"/>
      <c r="G10" s="50"/>
      <c r="H10" s="8"/>
    </row>
    <row r="11" spans="1:20" ht="32.1" customHeight="1">
      <c r="A11" s="23" t="s">
        <v>341</v>
      </c>
      <c r="B11" s="157"/>
      <c r="C11" s="157">
        <v>1</v>
      </c>
      <c r="D11" s="157"/>
      <c r="E11" s="50">
        <f>SUM(B11:D11)</f>
        <v>1</v>
      </c>
      <c r="F11" s="76">
        <v>-0.1</v>
      </c>
      <c r="G11" s="50">
        <f>(B11*F11)+(C11*F11)+(D11*F11)</f>
        <v>-0.1</v>
      </c>
      <c r="H11" s="8"/>
    </row>
    <row r="12" spans="1:20" ht="32.1" customHeight="1">
      <c r="A12" s="22"/>
      <c r="B12" s="157"/>
      <c r="C12" s="157"/>
      <c r="D12" s="157"/>
      <c r="E12" s="50"/>
      <c r="F12" s="68"/>
      <c r="G12" s="50"/>
      <c r="H12" s="8"/>
    </row>
    <row r="13" spans="1:20" ht="32.1" customHeight="1">
      <c r="A13" s="23" t="s">
        <v>342</v>
      </c>
      <c r="B13" s="158">
        <v>0</v>
      </c>
      <c r="C13" s="158"/>
      <c r="D13" s="158"/>
      <c r="E13" s="50">
        <f>SUM(B13:D13)</f>
        <v>0</v>
      </c>
      <c r="F13" s="76">
        <v>-0.1</v>
      </c>
      <c r="G13" s="50">
        <f>(B13*F13)+(C13*F13)+(D13*F13)</f>
        <v>0</v>
      </c>
      <c r="H13" s="8"/>
    </row>
    <row r="14" spans="1:20" ht="32.1" customHeight="1">
      <c r="A14" s="23"/>
      <c r="B14" s="158"/>
      <c r="C14" s="158"/>
      <c r="D14" s="158"/>
      <c r="E14" s="50"/>
      <c r="F14" s="76"/>
      <c r="G14" s="50"/>
      <c r="H14" s="8"/>
    </row>
    <row r="15" spans="1:20">
      <c r="A15" s="23" t="s">
        <v>343</v>
      </c>
      <c r="B15" s="157"/>
      <c r="C15" s="157"/>
      <c r="D15" s="157">
        <v>3</v>
      </c>
      <c r="E15" s="50">
        <f>SUM(B15:D15)</f>
        <v>3</v>
      </c>
      <c r="F15" s="76">
        <v>-0.1</v>
      </c>
      <c r="G15" s="50">
        <f>(B15*F15)+(C15*F15)+(D15*F15)</f>
        <v>-0.30000000000000004</v>
      </c>
      <c r="H15" s="8"/>
    </row>
    <row r="16" spans="1:20">
      <c r="A16" s="22"/>
      <c r="B16" s="157"/>
      <c r="C16" s="157"/>
      <c r="D16" s="157"/>
      <c r="E16" s="50"/>
      <c r="F16" s="68"/>
      <c r="G16" s="50"/>
      <c r="H16" s="8"/>
    </row>
    <row r="17" spans="1:8" ht="30.95">
      <c r="A17" s="23" t="s">
        <v>344</v>
      </c>
      <c r="B17" s="158"/>
      <c r="C17" s="158"/>
      <c r="D17" s="158"/>
      <c r="E17" s="50">
        <f>SUM(B17:D17)</f>
        <v>0</v>
      </c>
      <c r="F17" s="76">
        <v>-0.05</v>
      </c>
      <c r="G17" s="50">
        <f>(B17*F17)+(C17*F17)+(D17*F17)</f>
        <v>0</v>
      </c>
      <c r="H17" s="8"/>
    </row>
    <row r="18" spans="1:8">
      <c r="A18" s="23"/>
      <c r="B18" s="158"/>
      <c r="C18" s="158"/>
      <c r="D18" s="158"/>
      <c r="E18" s="50"/>
      <c r="F18" s="76"/>
      <c r="G18" s="50"/>
      <c r="H18" s="8"/>
    </row>
    <row r="19" spans="1:8">
      <c r="A19" s="141"/>
      <c r="B19" s="8"/>
      <c r="C19" s="8"/>
      <c r="D19" s="8"/>
      <c r="E19" s="38" t="s">
        <v>77</v>
      </c>
      <c r="F19" s="68">
        <f>SUM(F3:F18)</f>
        <v>-1</v>
      </c>
      <c r="G19" s="51">
        <f>SUM(G3:G18)</f>
        <v>-1.6500000000000001</v>
      </c>
      <c r="H19" s="8" t="s">
        <v>345</v>
      </c>
    </row>
    <row r="20" spans="1:8">
      <c r="A20" s="98"/>
      <c r="B20" s="98"/>
      <c r="C20" s="98"/>
      <c r="D20" s="98"/>
      <c r="E20" s="98"/>
      <c r="F20" s="98"/>
      <c r="G20" s="98"/>
    </row>
    <row r="21" spans="1:8">
      <c r="A21" s="98"/>
      <c r="B21" s="98"/>
      <c r="C21" s="98"/>
      <c r="D21" s="98"/>
      <c r="E21" s="98"/>
      <c r="F21" s="98"/>
      <c r="G21" s="98"/>
    </row>
    <row r="22" spans="1:8">
      <c r="A22" s="98"/>
      <c r="B22" s="98"/>
      <c r="C22" s="98"/>
      <c r="D22" s="98"/>
      <c r="E22" s="98"/>
      <c r="F22" s="98"/>
      <c r="G22" s="98"/>
    </row>
    <row r="23" spans="1:8">
      <c r="A23" s="98"/>
      <c r="B23" s="98"/>
      <c r="C23" s="98"/>
      <c r="D23" s="98"/>
      <c r="E23" s="98"/>
      <c r="F23" s="98"/>
      <c r="G23" s="98"/>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2" t="s">
        <v>18</v>
      </c>
      <c r="C2" s="52" t="s">
        <v>19</v>
      </c>
      <c r="D2" s="52"/>
    </row>
    <row r="3" spans="2:4">
      <c r="B3" s="1" t="s">
        <v>20</v>
      </c>
      <c r="C3" s="58">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F67"/>
  <sheetViews>
    <sheetView zoomScale="85" zoomScaleNormal="85" workbookViewId="0">
      <pane xSplit="1" ySplit="1" topLeftCell="B8" activePane="bottomRight" state="frozen"/>
      <selection pane="bottomRight" activeCell="B8" sqref="B8"/>
      <selection pane="bottomLeft" activeCell="A2" sqref="A2"/>
      <selection pane="topRight" activeCell="B1" sqref="B1"/>
    </sheetView>
  </sheetViews>
  <sheetFormatPr defaultColWidth="10.5" defaultRowHeight="15.6"/>
  <cols>
    <col min="1" max="1" width="48.5" style="99" bestFit="1" customWidth="1"/>
    <col min="2" max="2" width="65" style="100" customWidth="1"/>
    <col min="3" max="4" width="16.625" style="99" customWidth="1"/>
    <col min="5" max="5" width="12.125" customWidth="1"/>
  </cols>
  <sheetData>
    <row r="1" spans="1:6" ht="24.6" customHeight="1">
      <c r="A1" s="46" t="s">
        <v>21</v>
      </c>
      <c r="B1" s="165" t="s">
        <v>22</v>
      </c>
      <c r="C1" s="46" t="s">
        <v>23</v>
      </c>
      <c r="D1" s="46" t="s">
        <v>24</v>
      </c>
    </row>
    <row r="2" spans="1:6">
      <c r="A2" s="125" t="s">
        <v>25</v>
      </c>
      <c r="B2" s="93">
        <v>2.5</v>
      </c>
      <c r="C2" s="64">
        <v>0.05</v>
      </c>
      <c r="D2" s="39">
        <f>B2*C2</f>
        <v>0.125</v>
      </c>
      <c r="F2" t="s">
        <v>26</v>
      </c>
    </row>
    <row r="3" spans="1:6" ht="186">
      <c r="A3" s="125"/>
      <c r="B3" s="146" t="s">
        <v>27</v>
      </c>
      <c r="C3" s="64"/>
      <c r="D3" s="39"/>
    </row>
    <row r="4" spans="1:6">
      <c r="A4" s="125" t="s">
        <v>28</v>
      </c>
      <c r="B4" s="93">
        <v>3</v>
      </c>
      <c r="C4" s="64">
        <v>0.05</v>
      </c>
      <c r="D4" s="39">
        <f>B4*C4</f>
        <v>0.15000000000000002</v>
      </c>
    </row>
    <row r="5" spans="1:6" ht="356.45">
      <c r="A5" s="125"/>
      <c r="B5" s="146" t="s">
        <v>29</v>
      </c>
      <c r="C5" s="64"/>
      <c r="D5" s="39"/>
    </row>
    <row r="6" spans="1:6">
      <c r="A6" s="125" t="s">
        <v>30</v>
      </c>
      <c r="B6" s="93">
        <v>3</v>
      </c>
      <c r="C6" s="64">
        <v>0.05</v>
      </c>
      <c r="D6" s="39">
        <f>B6*C6</f>
        <v>0.15000000000000002</v>
      </c>
      <c r="F6" t="s">
        <v>31</v>
      </c>
    </row>
    <row r="7" spans="1:6" ht="138.94999999999999" customHeight="1">
      <c r="A7" s="125"/>
      <c r="B7" s="146" t="s">
        <v>32</v>
      </c>
      <c r="C7" s="64"/>
      <c r="D7" s="39"/>
    </row>
    <row r="8" spans="1:6">
      <c r="A8" s="125" t="s">
        <v>33</v>
      </c>
      <c r="B8" s="93">
        <v>3</v>
      </c>
      <c r="C8" s="64">
        <v>0.05</v>
      </c>
      <c r="D8" s="39">
        <f>B8*C8</f>
        <v>0.15000000000000002</v>
      </c>
    </row>
    <row r="9" spans="1:6" ht="232.5">
      <c r="A9" s="125"/>
      <c r="B9" s="146" t="s">
        <v>34</v>
      </c>
      <c r="C9" s="64"/>
      <c r="D9" s="39"/>
    </row>
    <row r="10" spans="1:6">
      <c r="A10" s="125" t="s">
        <v>35</v>
      </c>
      <c r="B10" s="93">
        <v>0.5</v>
      </c>
      <c r="C10" s="64">
        <v>0.05</v>
      </c>
      <c r="D10" s="39">
        <f>B10*C10</f>
        <v>2.5000000000000001E-2</v>
      </c>
    </row>
    <row r="11" spans="1:6" ht="93">
      <c r="A11" s="125"/>
      <c r="B11" s="146" t="s">
        <v>36</v>
      </c>
      <c r="C11" s="64"/>
      <c r="D11" s="39"/>
    </row>
    <row r="12" spans="1:6">
      <c r="A12" s="125" t="s">
        <v>37</v>
      </c>
      <c r="B12" s="93">
        <v>3</v>
      </c>
      <c r="C12" s="64">
        <v>0.05</v>
      </c>
      <c r="D12" s="39">
        <f>B12*C12</f>
        <v>0.15000000000000002</v>
      </c>
    </row>
    <row r="13" spans="1:6" ht="63.95" customHeight="1">
      <c r="A13" s="125"/>
      <c r="B13" s="146" t="s">
        <v>38</v>
      </c>
      <c r="C13" s="64"/>
      <c r="D13" s="39"/>
    </row>
    <row r="14" spans="1:6">
      <c r="A14" s="125" t="s">
        <v>39</v>
      </c>
      <c r="B14" s="93">
        <v>0</v>
      </c>
      <c r="C14" s="64">
        <v>0.05</v>
      </c>
      <c r="D14" s="39">
        <f>B14*C14</f>
        <v>0</v>
      </c>
    </row>
    <row r="15" spans="1:6">
      <c r="A15" s="125"/>
      <c r="B15" s="93" t="s">
        <v>40</v>
      </c>
      <c r="C15" s="64"/>
      <c r="D15" s="39"/>
    </row>
    <row r="16" spans="1:6">
      <c r="A16" s="125" t="s">
        <v>41</v>
      </c>
      <c r="B16" s="93">
        <v>1.5</v>
      </c>
      <c r="C16" s="64">
        <v>0.03</v>
      </c>
      <c r="D16" s="39">
        <f>B16*C16</f>
        <v>4.4999999999999998E-2</v>
      </c>
    </row>
    <row r="17" spans="1:4" ht="123.95">
      <c r="A17" s="125"/>
      <c r="B17" s="147" t="s">
        <v>42</v>
      </c>
      <c r="C17" s="64"/>
      <c r="D17" s="39"/>
    </row>
    <row r="18" spans="1:4">
      <c r="A18" s="125" t="s">
        <v>43</v>
      </c>
      <c r="B18" s="93">
        <v>1</v>
      </c>
      <c r="C18" s="64">
        <v>0.02</v>
      </c>
      <c r="D18" s="39">
        <f>B18*C18</f>
        <v>0.02</v>
      </c>
    </row>
    <row r="19" spans="1:4" ht="93">
      <c r="A19" s="125"/>
      <c r="B19" s="146" t="s">
        <v>44</v>
      </c>
      <c r="C19" s="64"/>
      <c r="D19" s="39"/>
    </row>
    <row r="20" spans="1:4">
      <c r="A20" s="125" t="s">
        <v>45</v>
      </c>
      <c r="B20" s="93">
        <v>0</v>
      </c>
      <c r="C20" s="64">
        <v>0.03</v>
      </c>
      <c r="D20" s="39">
        <f>B20*C20</f>
        <v>0</v>
      </c>
    </row>
    <row r="21" spans="1:4">
      <c r="A21" s="125"/>
      <c r="B21" s="93" t="s">
        <v>40</v>
      </c>
      <c r="C21" s="64"/>
      <c r="D21" s="39"/>
    </row>
    <row r="22" spans="1:4">
      <c r="A22" s="125" t="s">
        <v>46</v>
      </c>
      <c r="B22" s="93">
        <v>0.5</v>
      </c>
      <c r="C22" s="64">
        <v>0.03</v>
      </c>
      <c r="D22" s="39">
        <f>B22*C22</f>
        <v>1.4999999999999999E-2</v>
      </c>
    </row>
    <row r="23" spans="1:4">
      <c r="A23" s="125"/>
      <c r="B23" s="93" t="s">
        <v>47</v>
      </c>
      <c r="C23" s="64"/>
      <c r="D23" s="39"/>
    </row>
    <row r="24" spans="1:4" ht="30.95">
      <c r="A24" s="126" t="s">
        <v>48</v>
      </c>
      <c r="B24" s="93">
        <v>0</v>
      </c>
      <c r="C24" s="64">
        <v>0.03</v>
      </c>
      <c r="D24" s="39">
        <f>B24*C24</f>
        <v>0</v>
      </c>
    </row>
    <row r="25" spans="1:4" ht="30.95">
      <c r="A25" s="125"/>
      <c r="B25" s="93" t="s">
        <v>49</v>
      </c>
      <c r="C25" s="64"/>
      <c r="D25" s="39"/>
    </row>
    <row r="26" spans="1:4">
      <c r="A26" s="125" t="s">
        <v>50</v>
      </c>
      <c r="B26" s="93">
        <v>3</v>
      </c>
      <c r="C26" s="64">
        <v>0.04</v>
      </c>
      <c r="D26" s="39">
        <f>B26*C26</f>
        <v>0.12</v>
      </c>
    </row>
    <row r="27" spans="1:4" ht="77.45">
      <c r="A27" s="125"/>
      <c r="B27" s="147" t="s">
        <v>51</v>
      </c>
      <c r="C27" s="64"/>
      <c r="D27" s="39"/>
    </row>
    <row r="28" spans="1:4">
      <c r="A28" s="125" t="s">
        <v>52</v>
      </c>
      <c r="B28" s="93">
        <v>3</v>
      </c>
      <c r="C28" s="64">
        <v>0.03</v>
      </c>
      <c r="D28" s="39">
        <f>B28*C28</f>
        <v>0.09</v>
      </c>
    </row>
    <row r="29" spans="1:4" ht="62.1">
      <c r="A29" s="125"/>
      <c r="B29" s="146" t="s">
        <v>53</v>
      </c>
      <c r="C29" s="64"/>
      <c r="D29" s="39"/>
    </row>
    <row r="30" spans="1:4">
      <c r="A30" s="125" t="s">
        <v>54</v>
      </c>
      <c r="B30" s="93">
        <v>3</v>
      </c>
      <c r="C30" s="64">
        <v>0.04</v>
      </c>
      <c r="D30" s="39">
        <f>B30*C30</f>
        <v>0.12</v>
      </c>
    </row>
    <row r="31" spans="1:4" ht="93">
      <c r="A31" s="125"/>
      <c r="B31" s="146" t="s">
        <v>55</v>
      </c>
      <c r="C31" s="64"/>
      <c r="D31" s="39"/>
    </row>
    <row r="32" spans="1:4">
      <c r="A32" s="125" t="s">
        <v>56</v>
      </c>
      <c r="B32" s="93">
        <v>3</v>
      </c>
      <c r="C32" s="64">
        <v>0.04</v>
      </c>
      <c r="D32" s="39">
        <f>B32*C32</f>
        <v>0.12</v>
      </c>
    </row>
    <row r="33" spans="1:5" ht="93">
      <c r="A33" s="125"/>
      <c r="B33" s="146" t="s">
        <v>55</v>
      </c>
      <c r="C33" s="64"/>
      <c r="D33" s="39"/>
    </row>
    <row r="34" spans="1:5">
      <c r="A34" s="125" t="s">
        <v>57</v>
      </c>
      <c r="B34" s="93">
        <v>0</v>
      </c>
      <c r="C34" s="64">
        <v>0.03</v>
      </c>
      <c r="D34" s="39">
        <f>B34*C34</f>
        <v>0</v>
      </c>
    </row>
    <row r="35" spans="1:5">
      <c r="A35" s="125"/>
      <c r="B35" s="93" t="s">
        <v>58</v>
      </c>
      <c r="C35" s="64"/>
      <c r="D35" s="39"/>
    </row>
    <row r="36" spans="1:5">
      <c r="A36" s="125" t="s">
        <v>59</v>
      </c>
      <c r="B36" s="93">
        <v>0</v>
      </c>
      <c r="C36" s="64">
        <v>0.05</v>
      </c>
      <c r="D36" s="39">
        <f>B36*C36</f>
        <v>0</v>
      </c>
    </row>
    <row r="37" spans="1:5">
      <c r="A37" s="125"/>
      <c r="B37" s="93" t="s">
        <v>58</v>
      </c>
      <c r="C37" s="64"/>
      <c r="D37" s="39"/>
    </row>
    <row r="38" spans="1:5">
      <c r="A38" s="125" t="s">
        <v>60</v>
      </c>
      <c r="B38" s="93">
        <v>1</v>
      </c>
      <c r="C38" s="64">
        <v>0.05</v>
      </c>
      <c r="D38" s="39">
        <f>B38*C38</f>
        <v>0.05</v>
      </c>
    </row>
    <row r="39" spans="1:5" ht="117" customHeight="1">
      <c r="A39" s="125"/>
      <c r="B39" s="146" t="s">
        <v>61</v>
      </c>
      <c r="C39" s="64"/>
      <c r="D39" s="39"/>
    </row>
    <row r="40" spans="1:5">
      <c r="A40" s="126" t="s">
        <v>62</v>
      </c>
      <c r="B40" s="93">
        <v>0.5</v>
      </c>
      <c r="C40" s="64">
        <v>0.04</v>
      </c>
      <c r="D40" s="39">
        <f>B40*C40</f>
        <v>0.02</v>
      </c>
    </row>
    <row r="41" spans="1:5" ht="46.5">
      <c r="A41" s="125"/>
      <c r="B41" s="146" t="s">
        <v>63</v>
      </c>
      <c r="C41" s="64"/>
      <c r="D41" s="39"/>
    </row>
    <row r="42" spans="1:5">
      <c r="A42" s="125" t="s">
        <v>64</v>
      </c>
      <c r="B42" s="93">
        <v>0</v>
      </c>
      <c r="C42" s="64">
        <v>0.02</v>
      </c>
      <c r="D42" s="39">
        <f>B42*C42</f>
        <v>0</v>
      </c>
    </row>
    <row r="43" spans="1:5">
      <c r="A43" s="125"/>
      <c r="B43" s="93" t="s">
        <v>40</v>
      </c>
      <c r="C43" s="64"/>
      <c r="D43" s="39"/>
    </row>
    <row r="44" spans="1:5">
      <c r="A44" s="125" t="s">
        <v>65</v>
      </c>
      <c r="B44" s="93">
        <v>2</v>
      </c>
      <c r="C44" s="64">
        <v>0.03</v>
      </c>
      <c r="D44" s="39">
        <f>B44*C44</f>
        <v>0.06</v>
      </c>
    </row>
    <row r="45" spans="1:5" ht="77.45">
      <c r="A45" s="125"/>
      <c r="B45" s="146" t="s">
        <v>66</v>
      </c>
      <c r="C45" s="64"/>
      <c r="D45" s="39"/>
    </row>
    <row r="46" spans="1:5">
      <c r="A46" s="125" t="s">
        <v>67</v>
      </c>
      <c r="B46" s="93">
        <v>2</v>
      </c>
      <c r="C46" s="64">
        <v>0.03</v>
      </c>
      <c r="D46" s="39">
        <f>B46*C46</f>
        <v>0.06</v>
      </c>
      <c r="E46" s="118"/>
    </row>
    <row r="47" spans="1:5" ht="77.45">
      <c r="A47" s="125"/>
      <c r="B47" s="146" t="s">
        <v>68</v>
      </c>
      <c r="C47" s="64"/>
      <c r="D47" s="39"/>
    </row>
    <row r="48" spans="1:5">
      <c r="A48" s="125" t="s">
        <v>69</v>
      </c>
      <c r="B48" s="93">
        <v>2</v>
      </c>
      <c r="C48" s="64">
        <v>0.02</v>
      </c>
      <c r="D48" s="39">
        <f>B48*C48</f>
        <v>0.04</v>
      </c>
    </row>
    <row r="49" spans="1:5" ht="93">
      <c r="A49" s="125"/>
      <c r="B49" s="146" t="s">
        <v>70</v>
      </c>
      <c r="C49" s="64"/>
      <c r="D49" s="39"/>
    </row>
    <row r="50" spans="1:5">
      <c r="A50" s="125" t="s">
        <v>71</v>
      </c>
      <c r="B50" s="93">
        <v>3</v>
      </c>
      <c r="C50" s="64">
        <v>0.02</v>
      </c>
      <c r="D50" s="39">
        <f>B50*C50</f>
        <v>0.06</v>
      </c>
    </row>
    <row r="51" spans="1:5" ht="77.45">
      <c r="A51" s="125"/>
      <c r="B51" s="147" t="s">
        <v>72</v>
      </c>
      <c r="C51" s="64"/>
      <c r="D51" s="39"/>
    </row>
    <row r="52" spans="1:5">
      <c r="A52" s="125" t="s">
        <v>73</v>
      </c>
      <c r="B52" s="93">
        <v>0</v>
      </c>
      <c r="C52" s="64">
        <v>0.02</v>
      </c>
      <c r="D52" s="39">
        <f>B52*C52</f>
        <v>0</v>
      </c>
    </row>
    <row r="53" spans="1:5">
      <c r="A53" s="125"/>
      <c r="B53" s="93" t="s">
        <v>58</v>
      </c>
      <c r="C53" s="64"/>
      <c r="D53" s="39"/>
    </row>
    <row r="54" spans="1:5">
      <c r="A54" s="125" t="s">
        <v>74</v>
      </c>
      <c r="B54" s="93">
        <v>0</v>
      </c>
      <c r="C54" s="64">
        <v>0.02</v>
      </c>
      <c r="D54" s="39">
        <f>B54*C54</f>
        <v>0</v>
      </c>
    </row>
    <row r="55" spans="1:5">
      <c r="A55" s="125"/>
      <c r="B55" s="93" t="s">
        <v>58</v>
      </c>
      <c r="C55" s="64"/>
      <c r="D55" s="39"/>
    </row>
    <row r="56" spans="1:5">
      <c r="A56" s="125" t="s">
        <v>75</v>
      </c>
      <c r="B56" s="93">
        <v>3</v>
      </c>
      <c r="C56" s="64">
        <v>0.03</v>
      </c>
      <c r="D56" s="39">
        <f>B56*C56</f>
        <v>0.09</v>
      </c>
    </row>
    <row r="57" spans="1:5" ht="123.95">
      <c r="A57" s="128"/>
      <c r="B57" s="146" t="s">
        <v>76</v>
      </c>
      <c r="C57" s="64"/>
      <c r="D57" s="39"/>
    </row>
    <row r="58" spans="1:5">
      <c r="A58"/>
      <c r="B58" s="17" t="s">
        <v>77</v>
      </c>
      <c r="C58" s="64">
        <f>SUM(C2:C56)</f>
        <v>1.0000000000000004</v>
      </c>
      <c r="D58" s="84">
        <f>SUM(D2:D56)</f>
        <v>1.6600000000000006</v>
      </c>
      <c r="E58" s="54" t="s">
        <v>78</v>
      </c>
    </row>
    <row r="59" spans="1:5">
      <c r="A59" s="175"/>
      <c r="B59" s="175"/>
      <c r="C59" s="111"/>
      <c r="D59" s="106"/>
    </row>
    <row r="60" spans="1:5">
      <c r="A60" s="175"/>
      <c r="B60" s="175"/>
      <c r="C60" s="111"/>
      <c r="D60" s="106"/>
    </row>
    <row r="61" spans="1:5">
      <c r="A61" s="175"/>
      <c r="B61" s="175"/>
      <c r="C61" s="162"/>
      <c r="D61" s="106"/>
    </row>
    <row r="62" spans="1:5">
      <c r="A62" s="175"/>
      <c r="B62" s="175"/>
      <c r="C62" s="111"/>
      <c r="D62" s="106"/>
    </row>
    <row r="63" spans="1:5">
      <c r="A63" s="175"/>
      <c r="B63" s="175"/>
      <c r="C63" s="111"/>
      <c r="D63" s="106"/>
    </row>
    <row r="64" spans="1:5">
      <c r="A64" s="111"/>
      <c r="B64" s="175"/>
      <c r="C64" s="175"/>
      <c r="D64" s="106"/>
    </row>
    <row r="65" spans="1:3">
      <c r="A65" s="112"/>
      <c r="C65" s="112"/>
    </row>
    <row r="66" spans="1:3">
      <c r="A66" s="112"/>
      <c r="C66" s="112"/>
    </row>
    <row r="67" spans="1:3">
      <c r="A67" s="112"/>
      <c r="C67" s="112"/>
    </row>
  </sheetData>
  <sheetProtection formatRows="0"/>
  <mergeCells count="6">
    <mergeCell ref="B64:C64"/>
    <mergeCell ref="A59:B59"/>
    <mergeCell ref="A60:B60"/>
    <mergeCell ref="A61:B61"/>
    <mergeCell ref="A62:B62"/>
    <mergeCell ref="A63:B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I82"/>
  <sheetViews>
    <sheetView zoomScale="80" zoomScaleNormal="80" workbookViewId="0">
      <pane xSplit="1" ySplit="1" topLeftCell="B55" activePane="bottomRight" state="frozen"/>
      <selection pane="bottomRight" activeCell="B55" sqref="B55"/>
      <selection pane="bottomLeft" activeCell="A2" sqref="A2"/>
      <selection pane="topRight" activeCell="B1" sqref="B1"/>
    </sheetView>
  </sheetViews>
  <sheetFormatPr defaultColWidth="10.625" defaultRowHeight="15.6"/>
  <cols>
    <col min="1" max="1" width="49.625" style="127" bestFit="1" customWidth="1"/>
    <col min="2" max="2" width="64.625" style="100" customWidth="1"/>
    <col min="3" max="4" width="16.625" style="101" customWidth="1"/>
    <col min="5" max="5" width="15.125" style="1" customWidth="1"/>
    <col min="6" max="7" width="10.625" style="1" customWidth="1"/>
    <col min="8" max="8" width="51.875" style="1" customWidth="1"/>
    <col min="9" max="9" width="77.625" style="1" bestFit="1" customWidth="1"/>
    <col min="10" max="16384" width="10.625" style="1"/>
  </cols>
  <sheetData>
    <row r="1" spans="1:9">
      <c r="A1" s="124" t="s">
        <v>21</v>
      </c>
      <c r="B1" s="33" t="s">
        <v>79</v>
      </c>
      <c r="C1" s="40" t="s">
        <v>23</v>
      </c>
      <c r="D1" s="40" t="s">
        <v>24</v>
      </c>
    </row>
    <row r="2" spans="1:9">
      <c r="A2" s="125" t="s">
        <v>25</v>
      </c>
      <c r="B2" s="10">
        <v>4</v>
      </c>
      <c r="C2" s="64">
        <v>0.05</v>
      </c>
      <c r="D2" s="39">
        <f>B2*C2</f>
        <v>0.2</v>
      </c>
      <c r="H2" s="120"/>
      <c r="I2" s="121"/>
    </row>
    <row r="3" spans="1:9" ht="62.1">
      <c r="A3" s="125"/>
      <c r="B3" s="153" t="s">
        <v>80</v>
      </c>
      <c r="C3" s="64"/>
      <c r="D3" s="39"/>
      <c r="H3" s="120"/>
      <c r="I3" s="122"/>
    </row>
    <row r="4" spans="1:9">
      <c r="A4" s="125" t="s">
        <v>28</v>
      </c>
      <c r="B4" s="10">
        <v>5</v>
      </c>
      <c r="C4" s="64">
        <v>0.05</v>
      </c>
      <c r="D4" s="39">
        <f>B4*C4</f>
        <v>0.25</v>
      </c>
      <c r="E4" s="119"/>
      <c r="H4" s="120"/>
      <c r="I4" s="121"/>
    </row>
    <row r="5" spans="1:9" ht="366" customHeight="1">
      <c r="A5" s="125"/>
      <c r="B5" s="147" t="s">
        <v>81</v>
      </c>
      <c r="C5" s="64"/>
      <c r="D5" s="39"/>
      <c r="H5" s="120"/>
      <c r="I5" s="122"/>
    </row>
    <row r="6" spans="1:9">
      <c r="A6" s="125" t="s">
        <v>30</v>
      </c>
      <c r="B6" s="10">
        <v>5</v>
      </c>
      <c r="C6" s="64">
        <v>0.05</v>
      </c>
      <c r="D6" s="39">
        <f>B6*C6</f>
        <v>0.25</v>
      </c>
      <c r="E6" s="119"/>
      <c r="H6" s="120"/>
      <c r="I6" s="121"/>
    </row>
    <row r="7" spans="1:9" ht="139.5">
      <c r="A7" s="125"/>
      <c r="B7" s="154" t="s">
        <v>82</v>
      </c>
      <c r="C7" s="64"/>
      <c r="D7" s="39"/>
      <c r="H7" s="120"/>
      <c r="I7" s="123"/>
    </row>
    <row r="8" spans="1:9">
      <c r="A8" s="125" t="s">
        <v>33</v>
      </c>
      <c r="B8" s="10">
        <v>7</v>
      </c>
      <c r="C8" s="64">
        <v>0.05</v>
      </c>
      <c r="D8" s="39">
        <f>B8*C8</f>
        <v>0.35000000000000003</v>
      </c>
      <c r="E8" s="119"/>
      <c r="H8" s="120"/>
      <c r="I8" s="121"/>
    </row>
    <row r="9" spans="1:9" ht="402.95">
      <c r="A9" s="125"/>
      <c r="B9" s="147" t="s">
        <v>83</v>
      </c>
      <c r="C9" s="64"/>
      <c r="D9" s="39"/>
      <c r="H9" s="120"/>
      <c r="I9" s="121"/>
    </row>
    <row r="10" spans="1:9">
      <c r="A10" s="125" t="s">
        <v>35</v>
      </c>
      <c r="B10" s="10">
        <v>5</v>
      </c>
      <c r="C10" s="64">
        <v>0.05</v>
      </c>
      <c r="D10" s="39">
        <f>B10*C10</f>
        <v>0.25</v>
      </c>
      <c r="E10" s="119"/>
      <c r="H10" s="120"/>
      <c r="I10" s="121"/>
    </row>
    <row r="11" spans="1:9" ht="46.5">
      <c r="A11" s="125"/>
      <c r="B11" s="147" t="s">
        <v>84</v>
      </c>
      <c r="C11" s="64"/>
      <c r="D11" s="39"/>
      <c r="H11" s="120"/>
      <c r="I11" s="122"/>
    </row>
    <row r="12" spans="1:9">
      <c r="A12" s="125" t="s">
        <v>37</v>
      </c>
      <c r="B12" s="10">
        <v>5</v>
      </c>
      <c r="C12" s="64">
        <v>0.05</v>
      </c>
      <c r="D12" s="39">
        <f>B12*C12</f>
        <v>0.25</v>
      </c>
      <c r="E12" s="119"/>
      <c r="H12" s="120"/>
      <c r="I12" s="121"/>
    </row>
    <row r="13" spans="1:9" ht="325.5">
      <c r="A13" s="125"/>
      <c r="B13" s="153" t="s">
        <v>85</v>
      </c>
      <c r="C13" s="64"/>
      <c r="D13" s="39"/>
      <c r="H13" s="120"/>
      <c r="I13" s="122"/>
    </row>
    <row r="14" spans="1:9">
      <c r="A14" s="125" t="s">
        <v>39</v>
      </c>
      <c r="B14" s="10">
        <v>0</v>
      </c>
      <c r="C14" s="64">
        <v>0.05</v>
      </c>
      <c r="D14" s="39">
        <f>B14*C14</f>
        <v>0</v>
      </c>
      <c r="E14" s="119"/>
      <c r="H14" s="120"/>
      <c r="I14" s="121"/>
    </row>
    <row r="15" spans="1:9">
      <c r="A15" s="125"/>
      <c r="B15" s="10" t="s">
        <v>58</v>
      </c>
      <c r="C15" s="64"/>
      <c r="D15" s="39"/>
      <c r="H15" s="120"/>
      <c r="I15" s="122"/>
    </row>
    <row r="16" spans="1:9">
      <c r="A16" s="125" t="s">
        <v>41</v>
      </c>
      <c r="B16" s="10">
        <v>1</v>
      </c>
      <c r="C16" s="64">
        <v>0.03</v>
      </c>
      <c r="D16" s="39">
        <f>B16*C16</f>
        <v>0.03</v>
      </c>
      <c r="E16" s="119"/>
      <c r="H16" s="120"/>
      <c r="I16" s="121"/>
    </row>
    <row r="17" spans="1:9" ht="155.1">
      <c r="A17" s="125"/>
      <c r="B17" s="147" t="s">
        <v>86</v>
      </c>
      <c r="C17" s="64"/>
      <c r="D17" s="39"/>
      <c r="H17" s="120"/>
      <c r="I17" s="122"/>
    </row>
    <row r="18" spans="1:9">
      <c r="A18" s="125" t="s">
        <v>43</v>
      </c>
      <c r="B18" s="10">
        <v>0</v>
      </c>
      <c r="C18" s="64">
        <v>0.02</v>
      </c>
      <c r="D18" s="39">
        <f>B18*C18</f>
        <v>0</v>
      </c>
      <c r="E18" s="119"/>
      <c r="H18" s="120"/>
      <c r="I18" s="121"/>
    </row>
    <row r="19" spans="1:9" ht="30.95">
      <c r="A19" s="125"/>
      <c r="B19" s="147" t="s">
        <v>87</v>
      </c>
      <c r="C19" s="64"/>
      <c r="D19" s="39"/>
      <c r="H19" s="120"/>
      <c r="I19" s="122"/>
    </row>
    <row r="20" spans="1:9">
      <c r="A20" s="125" t="s">
        <v>45</v>
      </c>
      <c r="B20" s="93">
        <v>0</v>
      </c>
      <c r="C20" s="64">
        <v>0.03</v>
      </c>
      <c r="D20" s="39">
        <f>B20*C20</f>
        <v>0</v>
      </c>
      <c r="E20" s="119"/>
      <c r="H20" s="120"/>
      <c r="I20" s="121"/>
    </row>
    <row r="21" spans="1:9" ht="27.6" customHeight="1">
      <c r="A21" s="125"/>
      <c r="B21" s="10" t="s">
        <v>49</v>
      </c>
      <c r="C21" s="64"/>
      <c r="D21" s="39"/>
      <c r="H21" s="120"/>
      <c r="I21" s="122"/>
    </row>
    <row r="22" spans="1:9">
      <c r="A22" s="125" t="s">
        <v>46</v>
      </c>
      <c r="B22" s="10">
        <v>3</v>
      </c>
      <c r="C22" s="64">
        <v>0.03</v>
      </c>
      <c r="D22" s="39">
        <f>B22*C22</f>
        <v>0.09</v>
      </c>
      <c r="H22" s="120"/>
      <c r="I22" s="121"/>
    </row>
    <row r="23" spans="1:9" ht="46.5">
      <c r="A23" s="125"/>
      <c r="B23" s="147" t="s">
        <v>88</v>
      </c>
      <c r="C23" s="64"/>
      <c r="D23" s="39"/>
      <c r="H23" s="120"/>
      <c r="I23" s="121"/>
    </row>
    <row r="24" spans="1:9" ht="30.95">
      <c r="A24" s="126" t="s">
        <v>48</v>
      </c>
      <c r="B24" s="10">
        <v>0</v>
      </c>
      <c r="C24" s="64">
        <v>0.03</v>
      </c>
      <c r="D24" s="39">
        <f>B24*C24</f>
        <v>0</v>
      </c>
      <c r="H24" s="120"/>
      <c r="I24" s="121"/>
    </row>
    <row r="25" spans="1:9" ht="123.95">
      <c r="A25" s="125"/>
      <c r="B25" s="10" t="s">
        <v>89</v>
      </c>
      <c r="C25" s="64"/>
      <c r="D25" s="39"/>
      <c r="H25" s="120"/>
      <c r="I25" s="121"/>
    </row>
    <row r="26" spans="1:9">
      <c r="A26" s="125" t="s">
        <v>50</v>
      </c>
      <c r="B26" s="10">
        <v>7</v>
      </c>
      <c r="C26" s="64">
        <v>0.04</v>
      </c>
      <c r="D26" s="39">
        <f>B26*C26</f>
        <v>0.28000000000000003</v>
      </c>
      <c r="H26" s="120"/>
      <c r="I26" s="121"/>
    </row>
    <row r="27" spans="1:9" ht="201.6">
      <c r="A27" s="125"/>
      <c r="B27" s="147" t="s">
        <v>90</v>
      </c>
      <c r="C27" s="64"/>
      <c r="D27" s="39"/>
      <c r="H27" s="120"/>
      <c r="I27" s="121"/>
    </row>
    <row r="28" spans="1:9">
      <c r="A28" s="125" t="s">
        <v>52</v>
      </c>
      <c r="B28" s="10">
        <v>6</v>
      </c>
      <c r="C28" s="64">
        <v>0.03</v>
      </c>
      <c r="D28" s="39">
        <f>B28*C28</f>
        <v>0.18</v>
      </c>
      <c r="H28" s="120"/>
      <c r="I28" s="121"/>
    </row>
    <row r="29" spans="1:9" ht="93">
      <c r="A29" s="125"/>
      <c r="B29" s="147" t="s">
        <v>91</v>
      </c>
      <c r="C29" s="64"/>
      <c r="D29" s="39"/>
      <c r="H29" s="120"/>
      <c r="I29" s="121"/>
    </row>
    <row r="30" spans="1:9">
      <c r="A30" s="125" t="s">
        <v>54</v>
      </c>
      <c r="B30" s="93">
        <v>6</v>
      </c>
      <c r="C30" s="64">
        <v>0.04</v>
      </c>
      <c r="D30" s="39">
        <f>B30*C30</f>
        <v>0.24</v>
      </c>
      <c r="H30" s="120"/>
      <c r="I30" s="121"/>
    </row>
    <row r="31" spans="1:9" ht="139.5">
      <c r="A31" s="125"/>
      <c r="B31" s="147" t="s">
        <v>92</v>
      </c>
      <c r="C31" s="64"/>
      <c r="D31" s="39"/>
      <c r="H31" s="120"/>
      <c r="I31" s="121"/>
    </row>
    <row r="32" spans="1:9">
      <c r="A32" s="125" t="s">
        <v>56</v>
      </c>
      <c r="B32" s="10">
        <v>6</v>
      </c>
      <c r="C32" s="64">
        <v>0.04</v>
      </c>
      <c r="D32" s="39">
        <f>B32*C32</f>
        <v>0.24</v>
      </c>
      <c r="H32" s="120"/>
      <c r="I32" s="121"/>
    </row>
    <row r="33" spans="1:9" ht="139.5">
      <c r="A33" s="125"/>
      <c r="B33" s="147" t="s">
        <v>92</v>
      </c>
      <c r="C33" s="64"/>
      <c r="D33" s="39"/>
      <c r="H33" s="120"/>
      <c r="I33" s="121"/>
    </row>
    <row r="34" spans="1:9">
      <c r="A34" s="125" t="s">
        <v>57</v>
      </c>
      <c r="B34" s="93">
        <v>0</v>
      </c>
      <c r="C34" s="64">
        <v>0.03</v>
      </c>
      <c r="D34" s="39">
        <f>B34*C34</f>
        <v>0</v>
      </c>
      <c r="H34" s="120"/>
      <c r="I34" s="121"/>
    </row>
    <row r="35" spans="1:9">
      <c r="A35" s="125"/>
      <c r="B35" s="146" t="s">
        <v>58</v>
      </c>
      <c r="C35" s="64"/>
      <c r="D35" s="39"/>
      <c r="H35" s="120"/>
      <c r="I35" s="121"/>
    </row>
    <row r="36" spans="1:9">
      <c r="A36" s="125" t="s">
        <v>59</v>
      </c>
      <c r="B36" s="10">
        <v>2</v>
      </c>
      <c r="C36" s="64">
        <v>0.05</v>
      </c>
      <c r="D36" s="39">
        <f>B36*C36</f>
        <v>0.1</v>
      </c>
      <c r="H36" s="120"/>
      <c r="I36" s="121"/>
    </row>
    <row r="37" spans="1:9" ht="155.1">
      <c r="A37" s="125"/>
      <c r="B37" s="147" t="s">
        <v>93</v>
      </c>
      <c r="C37" s="64"/>
      <c r="D37" s="39"/>
      <c r="H37" s="120"/>
      <c r="I37" s="122"/>
    </row>
    <row r="38" spans="1:9">
      <c r="A38" s="125" t="s">
        <v>60</v>
      </c>
      <c r="B38" s="93">
        <v>4</v>
      </c>
      <c r="C38" s="64">
        <v>0.05</v>
      </c>
      <c r="D38" s="39">
        <f>B38*C38</f>
        <v>0.2</v>
      </c>
      <c r="H38" s="120"/>
      <c r="I38" s="121"/>
    </row>
    <row r="39" spans="1:9" ht="77.45">
      <c r="A39" s="125"/>
      <c r="B39" s="10" t="s">
        <v>94</v>
      </c>
      <c r="C39" s="64"/>
      <c r="D39" s="39"/>
      <c r="H39" s="120"/>
      <c r="I39" s="122"/>
    </row>
    <row r="40" spans="1:9" s="60" customFormat="1">
      <c r="A40" s="126" t="s">
        <v>62</v>
      </c>
      <c r="B40" s="10">
        <v>4</v>
      </c>
      <c r="C40" s="64">
        <v>0.04</v>
      </c>
      <c r="D40" s="65">
        <f>B40*C40</f>
        <v>0.16</v>
      </c>
      <c r="H40" s="120"/>
      <c r="I40" s="121"/>
    </row>
    <row r="41" spans="1:9" ht="77.45">
      <c r="A41" s="125"/>
      <c r="B41" s="10" t="s">
        <v>95</v>
      </c>
      <c r="C41" s="64"/>
      <c r="D41" s="39"/>
      <c r="H41" s="120"/>
      <c r="I41" s="121"/>
    </row>
    <row r="42" spans="1:9">
      <c r="A42" s="125" t="s">
        <v>64</v>
      </c>
      <c r="B42" s="10">
        <v>5</v>
      </c>
      <c r="C42" s="64">
        <v>0.02</v>
      </c>
      <c r="D42" s="39">
        <f>B42*C42</f>
        <v>0.1</v>
      </c>
      <c r="H42" s="120"/>
      <c r="I42" s="121"/>
    </row>
    <row r="43" spans="1:9" ht="77.45">
      <c r="A43" s="125"/>
      <c r="B43" s="147" t="s">
        <v>96</v>
      </c>
      <c r="C43" s="64"/>
      <c r="D43" s="39"/>
      <c r="H43" s="120"/>
      <c r="I43" s="122"/>
    </row>
    <row r="44" spans="1:9">
      <c r="A44" s="125" t="s">
        <v>65</v>
      </c>
      <c r="B44" s="10">
        <v>4</v>
      </c>
      <c r="C44" s="64">
        <v>0.03</v>
      </c>
      <c r="D44" s="39">
        <f>B44*C44</f>
        <v>0.12</v>
      </c>
      <c r="H44" s="120"/>
      <c r="I44" s="121"/>
    </row>
    <row r="45" spans="1:9" ht="77.45">
      <c r="A45" s="125"/>
      <c r="B45" s="147" t="s">
        <v>97</v>
      </c>
      <c r="C45" s="64"/>
      <c r="D45" s="39"/>
      <c r="H45" s="120"/>
      <c r="I45" s="122"/>
    </row>
    <row r="46" spans="1:9">
      <c r="A46" s="125" t="s">
        <v>67</v>
      </c>
      <c r="B46" s="93">
        <v>4</v>
      </c>
      <c r="C46" s="64">
        <v>0.03</v>
      </c>
      <c r="D46" s="39">
        <f>B46*C46</f>
        <v>0.12</v>
      </c>
      <c r="H46" s="120"/>
      <c r="I46" s="121"/>
    </row>
    <row r="47" spans="1:9" ht="77.45">
      <c r="A47" s="125"/>
      <c r="B47" s="146" t="s">
        <v>97</v>
      </c>
      <c r="C47" s="64"/>
      <c r="D47" s="39"/>
      <c r="H47" s="120"/>
      <c r="I47" s="121"/>
    </row>
    <row r="48" spans="1:9">
      <c r="A48" s="125" t="s">
        <v>69</v>
      </c>
      <c r="B48" s="93">
        <v>4</v>
      </c>
      <c r="C48" s="64">
        <v>0.02</v>
      </c>
      <c r="D48" s="39">
        <f>B48*C48</f>
        <v>0.08</v>
      </c>
      <c r="H48" s="120"/>
      <c r="I48" s="121"/>
    </row>
    <row r="49" spans="1:9" ht="77.45">
      <c r="A49" s="125"/>
      <c r="B49" s="146" t="s">
        <v>97</v>
      </c>
      <c r="C49" s="64"/>
      <c r="D49" s="39"/>
      <c r="H49" s="120"/>
      <c r="I49" s="121"/>
    </row>
    <row r="50" spans="1:9">
      <c r="A50" s="125" t="s">
        <v>71</v>
      </c>
      <c r="B50" s="10">
        <v>4</v>
      </c>
      <c r="C50" s="64">
        <v>0.02</v>
      </c>
      <c r="D50" s="39">
        <f>B50*C50</f>
        <v>0.08</v>
      </c>
      <c r="H50" s="120"/>
      <c r="I50" s="121"/>
    </row>
    <row r="51" spans="1:9" ht="77.45">
      <c r="A51" s="125"/>
      <c r="B51" s="147" t="s">
        <v>98</v>
      </c>
      <c r="C51" s="64"/>
      <c r="D51" s="39"/>
      <c r="H51" s="120"/>
      <c r="I51" s="121"/>
    </row>
    <row r="52" spans="1:9">
      <c r="A52" s="125" t="s">
        <v>73</v>
      </c>
      <c r="B52" s="93">
        <v>0</v>
      </c>
      <c r="C52" s="64">
        <v>0.02</v>
      </c>
      <c r="D52" s="39">
        <f>B52*C52</f>
        <v>0</v>
      </c>
      <c r="H52" s="120"/>
      <c r="I52" s="121"/>
    </row>
    <row r="53" spans="1:9">
      <c r="A53" s="125"/>
      <c r="B53" s="146" t="s">
        <v>58</v>
      </c>
      <c r="C53" s="64"/>
      <c r="D53" s="39"/>
      <c r="H53" s="120"/>
      <c r="I53" s="121"/>
    </row>
    <row r="54" spans="1:9">
      <c r="A54" s="125" t="s">
        <v>74</v>
      </c>
      <c r="B54" s="93">
        <v>0</v>
      </c>
      <c r="C54" s="64">
        <v>0.02</v>
      </c>
      <c r="D54" s="39">
        <f>B54*C54</f>
        <v>0</v>
      </c>
      <c r="H54" s="120"/>
      <c r="I54" s="121"/>
    </row>
    <row r="55" spans="1:9">
      <c r="A55" s="125"/>
      <c r="B55" s="161" t="s">
        <v>58</v>
      </c>
      <c r="C55" s="64"/>
      <c r="D55" s="39"/>
      <c r="H55" s="120"/>
      <c r="I55" s="121"/>
    </row>
    <row r="56" spans="1:9">
      <c r="A56" s="125" t="s">
        <v>75</v>
      </c>
      <c r="B56" s="10">
        <v>4</v>
      </c>
      <c r="C56" s="64">
        <v>0.03</v>
      </c>
      <c r="D56" s="39">
        <f>B56*C56</f>
        <v>0.12</v>
      </c>
      <c r="H56" s="120"/>
      <c r="I56" s="121"/>
    </row>
    <row r="57" spans="1:9" ht="62.1">
      <c r="A57" s="128"/>
      <c r="B57" s="152" t="s">
        <v>99</v>
      </c>
      <c r="C57" s="64"/>
      <c r="D57" s="39"/>
      <c r="I57" s="10"/>
    </row>
    <row r="58" spans="1:9">
      <c r="A58" s="54"/>
      <c r="B58" s="45" t="s">
        <v>77</v>
      </c>
      <c r="C58" s="64">
        <f>SUM(C2:C56)</f>
        <v>1.0000000000000004</v>
      </c>
      <c r="D58" s="84">
        <f>SUM(D2:D56)</f>
        <v>3.6900000000000013</v>
      </c>
      <c r="E58" s="54" t="s">
        <v>100</v>
      </c>
    </row>
    <row r="59" spans="1:9">
      <c r="A59" s="175"/>
      <c r="B59" s="175"/>
      <c r="C59" s="105"/>
      <c r="D59" s="105"/>
    </row>
    <row r="60" spans="1:9">
      <c r="A60" s="175"/>
      <c r="B60" s="175"/>
      <c r="C60" s="105"/>
      <c r="D60" s="105"/>
    </row>
    <row r="61" spans="1:9">
      <c r="A61" s="175"/>
      <c r="B61" s="175"/>
      <c r="C61" s="105"/>
      <c r="D61" s="105"/>
    </row>
    <row r="62" spans="1:9">
      <c r="A62" s="175"/>
      <c r="B62" s="175"/>
      <c r="C62" s="105"/>
      <c r="D62" s="105"/>
    </row>
    <row r="63" spans="1:9">
      <c r="A63" s="175"/>
      <c r="B63" s="175"/>
      <c r="C63" s="105"/>
      <c r="D63" s="105"/>
    </row>
    <row r="64" spans="1:9">
      <c r="A64" s="117"/>
    </row>
    <row r="65" spans="1:2">
      <c r="A65" s="117"/>
    </row>
    <row r="66" spans="1:2">
      <c r="B66" s="101"/>
    </row>
    <row r="67" spans="1:2">
      <c r="B67" s="101"/>
    </row>
    <row r="68" spans="1:2">
      <c r="B68" s="101"/>
    </row>
    <row r="69" spans="1:2">
      <c r="B69" s="101"/>
    </row>
    <row r="82" spans="1:1">
      <c r="A82" s="163"/>
    </row>
  </sheetData>
  <sheetProtection formatRows="0"/>
  <mergeCells count="5">
    <mergeCell ref="A59:B59"/>
    <mergeCell ref="A60:B60"/>
    <mergeCell ref="A61:B61"/>
    <mergeCell ref="A62:B62"/>
    <mergeCell ref="A63:B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9"/>
  <sheetViews>
    <sheetView zoomScale="70" zoomScaleNormal="70" workbookViewId="0">
      <pane xSplit="1" ySplit="1" topLeftCell="H2" activePane="bottomRight" state="frozen"/>
      <selection pane="bottomRight" activeCell="J91" sqref="J2:J91"/>
      <selection pane="bottomLeft" activeCell="A2" sqref="A2"/>
      <selection pane="topRight" activeCell="B1" sqref="B1"/>
    </sheetView>
  </sheetViews>
  <sheetFormatPr defaultColWidth="10.625" defaultRowHeight="15.6"/>
  <cols>
    <col min="1" max="1" width="56.375" style="100" customWidth="1"/>
    <col min="2" max="2" width="64.625" style="100" customWidth="1"/>
    <col min="3" max="3" width="8.625" style="100" customWidth="1"/>
    <col min="4" max="4" width="64.625" style="100" customWidth="1"/>
    <col min="5" max="5" width="8.625" style="100" customWidth="1"/>
    <col min="6" max="6" width="64.625" style="100" customWidth="1"/>
    <col min="7" max="7" width="8.625" style="100" customWidth="1"/>
    <col min="8" max="8" width="64.625" style="100" customWidth="1"/>
    <col min="9" max="9" width="8.625" style="100" customWidth="1"/>
    <col min="10" max="10" width="16.625" style="100" customWidth="1"/>
    <col min="11" max="11" width="15.125" style="8" customWidth="1"/>
    <col min="12" max="12" width="15.5" style="8" customWidth="1"/>
    <col min="13" max="16384" width="10.625" style="8"/>
  </cols>
  <sheetData>
    <row r="1" spans="1:11" ht="77.45">
      <c r="A1" s="7" t="s">
        <v>101</v>
      </c>
      <c r="B1" s="23" t="s">
        <v>102</v>
      </c>
      <c r="C1" s="33" t="s">
        <v>103</v>
      </c>
      <c r="D1" s="23" t="s">
        <v>104</v>
      </c>
      <c r="E1" s="33" t="s">
        <v>105</v>
      </c>
      <c r="F1" s="23" t="s">
        <v>106</v>
      </c>
      <c r="G1" s="33" t="s">
        <v>103</v>
      </c>
      <c r="H1" s="23" t="s">
        <v>107</v>
      </c>
      <c r="I1" s="33" t="s">
        <v>105</v>
      </c>
      <c r="J1" s="41" t="s">
        <v>24</v>
      </c>
      <c r="K1" s="10"/>
    </row>
    <row r="2" spans="1:11">
      <c r="A2" s="25" t="s">
        <v>108</v>
      </c>
      <c r="B2" s="93"/>
      <c r="C2" s="115">
        <v>0.05</v>
      </c>
      <c r="D2" s="93"/>
      <c r="E2" s="115">
        <v>0.04</v>
      </c>
      <c r="F2" s="93">
        <v>8</v>
      </c>
      <c r="G2" s="115">
        <v>0.04</v>
      </c>
      <c r="H2" s="93"/>
      <c r="I2" s="66">
        <v>0.02</v>
      </c>
      <c r="J2" s="69">
        <f>B2*C2+D2*E2+F2*G2+H2*I2</f>
        <v>0.32</v>
      </c>
    </row>
    <row r="3" spans="1:11" s="15" customFormat="1" ht="171.6" customHeight="1">
      <c r="A3" s="28"/>
      <c r="B3" s="93"/>
      <c r="C3" s="115"/>
      <c r="D3" s="93"/>
      <c r="E3" s="115"/>
      <c r="F3" s="146" t="s">
        <v>109</v>
      </c>
      <c r="G3" s="115"/>
      <c r="H3" s="93"/>
      <c r="I3" s="67"/>
      <c r="J3" s="69"/>
    </row>
    <row r="4" spans="1:11" ht="30.95">
      <c r="A4" s="25" t="s">
        <v>110</v>
      </c>
      <c r="B4" s="86"/>
      <c r="C4" s="115">
        <v>0.03</v>
      </c>
      <c r="D4" s="86"/>
      <c r="E4" s="115">
        <v>3.5000000000000003E-2</v>
      </c>
      <c r="F4" s="86"/>
      <c r="G4" s="115">
        <v>3.5000000000000003E-2</v>
      </c>
      <c r="H4" s="86"/>
      <c r="I4" s="66">
        <v>0.02</v>
      </c>
      <c r="J4" s="69">
        <f t="shared" ref="J4:J70" si="0">B4*C4+D4*E4+F4*G4+H4*I4</f>
        <v>0</v>
      </c>
    </row>
    <row r="5" spans="1:11">
      <c r="A5" s="24"/>
      <c r="B5" s="86"/>
      <c r="C5" s="115"/>
      <c r="D5" s="86"/>
      <c r="E5" s="115"/>
      <c r="F5" s="86"/>
      <c r="G5" s="115"/>
      <c r="H5" s="86"/>
      <c r="I5" s="66"/>
      <c r="J5" s="69"/>
    </row>
    <row r="6" spans="1:11" ht="30.95">
      <c r="A6" s="25" t="s">
        <v>111</v>
      </c>
      <c r="B6" s="93"/>
      <c r="C6" s="115">
        <v>0.04</v>
      </c>
      <c r="D6" s="93"/>
      <c r="E6" s="115">
        <v>0.04</v>
      </c>
      <c r="F6" s="93">
        <v>8</v>
      </c>
      <c r="G6" s="115">
        <v>0.04</v>
      </c>
      <c r="H6" s="93"/>
      <c r="I6" s="66">
        <v>0.02</v>
      </c>
      <c r="J6" s="69">
        <f t="shared" si="0"/>
        <v>0.32</v>
      </c>
    </row>
    <row r="7" spans="1:11" ht="62.1">
      <c r="A7" s="24"/>
      <c r="B7" s="93"/>
      <c r="C7" s="115"/>
      <c r="D7" s="93"/>
      <c r="E7" s="115"/>
      <c r="F7" s="93" t="s">
        <v>112</v>
      </c>
      <c r="G7" s="115"/>
      <c r="H7" s="93"/>
      <c r="I7" s="66"/>
      <c r="J7" s="69"/>
    </row>
    <row r="8" spans="1:11">
      <c r="A8" s="25" t="s">
        <v>113</v>
      </c>
      <c r="B8" s="86"/>
      <c r="C8" s="115">
        <v>0.04</v>
      </c>
      <c r="D8" s="86"/>
      <c r="E8" s="115">
        <v>0.03</v>
      </c>
      <c r="F8" s="86">
        <v>8</v>
      </c>
      <c r="G8" s="115">
        <v>0.03</v>
      </c>
      <c r="H8" s="86"/>
      <c r="I8" s="66">
        <v>1.4999999999999999E-2</v>
      </c>
      <c r="J8" s="69">
        <f t="shared" si="0"/>
        <v>0.24</v>
      </c>
    </row>
    <row r="9" spans="1:11" ht="186">
      <c r="A9" s="25"/>
      <c r="B9" s="86"/>
      <c r="C9" s="115"/>
      <c r="D9" s="86"/>
      <c r="E9" s="115"/>
      <c r="F9" s="155" t="s">
        <v>114</v>
      </c>
      <c r="G9" s="115"/>
      <c r="H9" s="86"/>
      <c r="I9" s="66"/>
      <c r="J9" s="69"/>
    </row>
    <row r="10" spans="1:11">
      <c r="A10" s="25" t="s">
        <v>115</v>
      </c>
      <c r="B10" s="93"/>
      <c r="C10" s="115">
        <v>0.04</v>
      </c>
      <c r="D10" s="93"/>
      <c r="E10" s="115">
        <v>0.04</v>
      </c>
      <c r="F10" s="93">
        <v>6</v>
      </c>
      <c r="G10" s="115">
        <v>0.04</v>
      </c>
      <c r="H10" s="93"/>
      <c r="I10" s="66">
        <v>0</v>
      </c>
      <c r="J10" s="69">
        <f t="shared" si="0"/>
        <v>0.24</v>
      </c>
    </row>
    <row r="11" spans="1:11" ht="186">
      <c r="A11" s="25"/>
      <c r="B11" s="93"/>
      <c r="C11" s="115"/>
      <c r="D11" s="93"/>
      <c r="E11" s="115"/>
      <c r="F11" s="146" t="s">
        <v>116</v>
      </c>
      <c r="G11" s="115"/>
      <c r="H11" s="93"/>
      <c r="I11" s="66"/>
      <c r="J11" s="69"/>
    </row>
    <row r="12" spans="1:11">
      <c r="A12" s="25" t="s">
        <v>117</v>
      </c>
      <c r="B12" s="86"/>
      <c r="C12" s="115">
        <v>0.02</v>
      </c>
      <c r="D12" s="86"/>
      <c r="E12" s="115">
        <v>1.4999999999999999E-2</v>
      </c>
      <c r="F12" s="86">
        <v>8</v>
      </c>
      <c r="G12" s="115">
        <v>1.4999999999999999E-2</v>
      </c>
      <c r="H12" s="86"/>
      <c r="I12" s="66">
        <v>0</v>
      </c>
      <c r="J12" s="69">
        <f t="shared" si="0"/>
        <v>0.12</v>
      </c>
    </row>
    <row r="13" spans="1:11" ht="46.5">
      <c r="A13" s="25"/>
      <c r="B13" s="86"/>
      <c r="C13" s="115"/>
      <c r="D13" s="86"/>
      <c r="E13" s="115"/>
      <c r="F13" s="155" t="s">
        <v>118</v>
      </c>
      <c r="G13" s="115"/>
      <c r="H13" s="86"/>
      <c r="I13" s="66"/>
      <c r="J13" s="69"/>
    </row>
    <row r="14" spans="1:11" ht="46.5">
      <c r="A14" s="25" t="s">
        <v>119</v>
      </c>
      <c r="B14" s="93"/>
      <c r="C14" s="115">
        <v>0.03</v>
      </c>
      <c r="D14" s="93"/>
      <c r="E14" s="115">
        <v>2.5000000000000001E-2</v>
      </c>
      <c r="F14" s="93">
        <v>6</v>
      </c>
      <c r="G14" s="115">
        <v>2.5000000000000001E-2</v>
      </c>
      <c r="H14" s="93"/>
      <c r="I14" s="66">
        <v>0.02</v>
      </c>
      <c r="J14" s="69">
        <f t="shared" si="0"/>
        <v>0.15000000000000002</v>
      </c>
    </row>
    <row r="15" spans="1:11" ht="239.1" customHeight="1">
      <c r="A15" s="25"/>
      <c r="B15" s="93"/>
      <c r="C15" s="115"/>
      <c r="D15" s="93"/>
      <c r="E15" s="115"/>
      <c r="F15" s="151" t="s">
        <v>120</v>
      </c>
      <c r="G15" s="115"/>
      <c r="H15" s="93"/>
      <c r="I15" s="66"/>
      <c r="J15" s="69"/>
    </row>
    <row r="16" spans="1:11">
      <c r="A16" s="23" t="s">
        <v>121</v>
      </c>
      <c r="B16" s="86"/>
      <c r="C16" s="115">
        <v>0.03</v>
      </c>
      <c r="D16" s="86"/>
      <c r="E16" s="115">
        <v>0.04</v>
      </c>
      <c r="F16" s="86">
        <v>1</v>
      </c>
      <c r="G16" s="115">
        <v>0.04</v>
      </c>
      <c r="H16" s="86"/>
      <c r="I16" s="66">
        <v>1.4999999999999999E-2</v>
      </c>
      <c r="J16" s="69">
        <f t="shared" si="0"/>
        <v>0.04</v>
      </c>
    </row>
    <row r="17" spans="1:10" ht="139.5">
      <c r="A17" s="24"/>
      <c r="B17" s="86"/>
      <c r="C17" s="115"/>
      <c r="D17" s="86"/>
      <c r="E17" s="115"/>
      <c r="F17" s="86" t="s">
        <v>122</v>
      </c>
      <c r="G17" s="115"/>
      <c r="H17" s="86"/>
      <c r="I17" s="66"/>
      <c r="J17" s="69"/>
    </row>
    <row r="18" spans="1:10">
      <c r="A18" s="23" t="s">
        <v>123</v>
      </c>
      <c r="B18" s="93"/>
      <c r="C18" s="115">
        <v>0.03</v>
      </c>
      <c r="D18" s="93"/>
      <c r="E18" s="115">
        <v>0.03</v>
      </c>
      <c r="F18" s="93">
        <v>6</v>
      </c>
      <c r="G18" s="115">
        <v>0.03</v>
      </c>
      <c r="H18" s="93"/>
      <c r="I18" s="66">
        <v>0</v>
      </c>
      <c r="J18" s="69">
        <f t="shared" si="0"/>
        <v>0.18</v>
      </c>
    </row>
    <row r="19" spans="1:10" ht="186">
      <c r="A19" s="24"/>
      <c r="B19" s="93"/>
      <c r="C19" s="115"/>
      <c r="D19" s="93"/>
      <c r="E19" s="115"/>
      <c r="F19" s="146" t="s">
        <v>124</v>
      </c>
      <c r="G19" s="115"/>
      <c r="H19" s="93"/>
      <c r="I19" s="66"/>
      <c r="J19" s="69"/>
    </row>
    <row r="20" spans="1:10" ht="30.95">
      <c r="A20" s="23" t="s">
        <v>125</v>
      </c>
      <c r="B20" s="86"/>
      <c r="C20" s="115">
        <v>0.03</v>
      </c>
      <c r="D20" s="86"/>
      <c r="E20" s="115">
        <v>2.5000000000000001E-2</v>
      </c>
      <c r="F20" s="86">
        <v>8</v>
      </c>
      <c r="G20" s="115">
        <v>2.5000000000000001E-2</v>
      </c>
      <c r="H20" s="86"/>
      <c r="I20" s="66">
        <v>0</v>
      </c>
      <c r="J20" s="69">
        <f t="shared" si="0"/>
        <v>0.2</v>
      </c>
    </row>
    <row r="21" spans="1:10" ht="186">
      <c r="A21" s="22"/>
      <c r="B21" s="86"/>
      <c r="C21" s="115"/>
      <c r="D21" s="86"/>
      <c r="E21" s="115"/>
      <c r="F21" s="155" t="s">
        <v>126</v>
      </c>
      <c r="G21" s="115"/>
      <c r="H21" s="86"/>
      <c r="I21" s="66"/>
      <c r="J21" s="69"/>
    </row>
    <row r="22" spans="1:10">
      <c r="A22" s="23" t="s">
        <v>127</v>
      </c>
      <c r="B22" s="93"/>
      <c r="C22" s="115">
        <v>0.03</v>
      </c>
      <c r="D22" s="93"/>
      <c r="E22" s="115">
        <v>3.5000000000000003E-2</v>
      </c>
      <c r="F22" s="93">
        <v>8</v>
      </c>
      <c r="G22" s="115">
        <v>3.5000000000000003E-2</v>
      </c>
      <c r="H22" s="93"/>
      <c r="I22" s="66">
        <v>0.02</v>
      </c>
      <c r="J22" s="69">
        <f t="shared" si="0"/>
        <v>0.28000000000000003</v>
      </c>
    </row>
    <row r="23" spans="1:10" ht="170.45">
      <c r="A23" s="22"/>
      <c r="B23" s="93"/>
      <c r="C23" s="115"/>
      <c r="D23" s="93"/>
      <c r="E23" s="115"/>
      <c r="F23" s="146" t="s">
        <v>128</v>
      </c>
      <c r="G23" s="115"/>
      <c r="H23" s="93"/>
      <c r="I23" s="66"/>
      <c r="J23" s="69"/>
    </row>
    <row r="24" spans="1:10">
      <c r="A24" s="22" t="s">
        <v>129</v>
      </c>
      <c r="B24" s="86"/>
      <c r="C24" s="115">
        <v>0.03</v>
      </c>
      <c r="D24" s="86"/>
      <c r="E24" s="115">
        <v>3.5000000000000003E-2</v>
      </c>
      <c r="F24" s="86">
        <v>6</v>
      </c>
      <c r="G24" s="115">
        <v>3.5000000000000003E-2</v>
      </c>
      <c r="H24" s="86"/>
      <c r="I24" s="66">
        <v>0.02</v>
      </c>
      <c r="J24" s="69">
        <f t="shared" si="0"/>
        <v>0.21000000000000002</v>
      </c>
    </row>
    <row r="25" spans="1:10" ht="46.5">
      <c r="A25" s="22"/>
      <c r="B25" s="86"/>
      <c r="C25" s="115"/>
      <c r="D25" s="86"/>
      <c r="E25" s="115"/>
      <c r="F25" s="86" t="s">
        <v>130</v>
      </c>
      <c r="G25" s="115"/>
      <c r="H25" s="86"/>
      <c r="I25" s="66"/>
      <c r="J25" s="69"/>
    </row>
    <row r="26" spans="1:10" ht="42" customHeight="1">
      <c r="A26" s="23" t="s">
        <v>131</v>
      </c>
      <c r="B26" s="93"/>
      <c r="C26" s="115">
        <v>0.02</v>
      </c>
      <c r="D26" s="93">
        <v>10</v>
      </c>
      <c r="E26" s="115">
        <v>1.4999999999999999E-2</v>
      </c>
      <c r="F26" s="93"/>
      <c r="G26" s="115">
        <v>1.4999999999999999E-2</v>
      </c>
      <c r="H26" s="93"/>
      <c r="I26" s="66">
        <v>0.02</v>
      </c>
      <c r="J26" s="69">
        <f t="shared" si="0"/>
        <v>0.15</v>
      </c>
    </row>
    <row r="27" spans="1:10" ht="62.1">
      <c r="A27" s="22"/>
      <c r="C27" s="115"/>
      <c r="D27" s="93" t="s">
        <v>132</v>
      </c>
      <c r="E27" s="115"/>
      <c r="F27" s="93"/>
      <c r="G27" s="115"/>
      <c r="H27" s="93"/>
      <c r="I27" s="66"/>
      <c r="J27" s="69"/>
    </row>
    <row r="28" spans="1:10">
      <c r="A28" s="23" t="s">
        <v>133</v>
      </c>
      <c r="B28" s="86"/>
      <c r="C28" s="115">
        <v>0.02</v>
      </c>
      <c r="D28" s="86"/>
      <c r="E28" s="115">
        <v>0.02</v>
      </c>
      <c r="F28" s="86"/>
      <c r="G28" s="115">
        <v>0.02</v>
      </c>
      <c r="H28" s="86"/>
      <c r="I28" s="66">
        <v>0.02</v>
      </c>
      <c r="J28" s="69">
        <f t="shared" si="0"/>
        <v>0</v>
      </c>
    </row>
    <row r="29" spans="1:10">
      <c r="A29" s="22"/>
      <c r="B29" s="86"/>
      <c r="C29" s="115"/>
      <c r="D29" s="86"/>
      <c r="E29" s="115"/>
      <c r="F29" s="86"/>
      <c r="G29" s="115"/>
      <c r="H29" s="86"/>
      <c r="I29" s="66"/>
      <c r="J29" s="69"/>
    </row>
    <row r="30" spans="1:10">
      <c r="A30" s="23" t="s">
        <v>134</v>
      </c>
      <c r="B30" s="93"/>
      <c r="C30" s="115">
        <v>0.03</v>
      </c>
      <c r="D30" s="93"/>
      <c r="E30" s="115">
        <v>0.02</v>
      </c>
      <c r="F30" s="93"/>
      <c r="G30" s="115">
        <v>2.5000000000000001E-2</v>
      </c>
      <c r="H30" s="93"/>
      <c r="I30" s="66">
        <v>0.02</v>
      </c>
      <c r="J30" s="69">
        <f t="shared" si="0"/>
        <v>0</v>
      </c>
    </row>
    <row r="31" spans="1:10">
      <c r="A31" s="22"/>
      <c r="B31" s="93"/>
      <c r="C31" s="115"/>
      <c r="D31" s="93"/>
      <c r="E31" s="115"/>
      <c r="F31" s="93"/>
      <c r="G31" s="115"/>
      <c r="H31" s="93"/>
      <c r="I31" s="66"/>
      <c r="J31" s="69"/>
    </row>
    <row r="32" spans="1:10">
      <c r="A32" s="22" t="s">
        <v>135</v>
      </c>
      <c r="B32" s="86"/>
      <c r="C32" s="115">
        <v>0.03</v>
      </c>
      <c r="D32" s="86"/>
      <c r="E32" s="115">
        <v>0.02</v>
      </c>
      <c r="F32" s="86"/>
      <c r="G32" s="115">
        <v>0.02</v>
      </c>
      <c r="H32" s="86"/>
      <c r="I32" s="66">
        <v>0.02</v>
      </c>
      <c r="J32" s="69">
        <f t="shared" si="0"/>
        <v>0</v>
      </c>
    </row>
    <row r="33" spans="1:10">
      <c r="A33" s="22"/>
      <c r="B33" s="86"/>
      <c r="C33" s="115"/>
      <c r="D33" s="86"/>
      <c r="E33" s="115"/>
      <c r="F33" s="86"/>
      <c r="G33" s="115"/>
      <c r="H33" s="86"/>
      <c r="I33" s="66"/>
      <c r="J33" s="69"/>
    </row>
    <row r="34" spans="1:10">
      <c r="A34" s="23" t="s">
        <v>136</v>
      </c>
      <c r="B34" s="93"/>
      <c r="C34" s="115">
        <v>0.03</v>
      </c>
      <c r="D34" s="93">
        <v>15</v>
      </c>
      <c r="E34" s="115">
        <v>0.02</v>
      </c>
      <c r="F34" s="93"/>
      <c r="G34" s="115">
        <v>0.02</v>
      </c>
      <c r="H34" s="93"/>
      <c r="I34" s="66">
        <v>0.01</v>
      </c>
      <c r="J34" s="69">
        <f t="shared" si="0"/>
        <v>0.3</v>
      </c>
    </row>
    <row r="35" spans="1:10" ht="77.45">
      <c r="A35" s="22"/>
      <c r="C35" s="115"/>
      <c r="D35" s="146" t="s">
        <v>137</v>
      </c>
      <c r="E35" s="115"/>
      <c r="F35" s="93"/>
      <c r="G35" s="115"/>
      <c r="H35" s="93"/>
      <c r="I35" s="66"/>
      <c r="J35" s="69"/>
    </row>
    <row r="36" spans="1:10" ht="30.95">
      <c r="A36" s="23" t="s">
        <v>138</v>
      </c>
      <c r="B36" s="86"/>
      <c r="C36" s="115">
        <v>0.04</v>
      </c>
      <c r="D36" s="86">
        <v>10</v>
      </c>
      <c r="E36" s="115">
        <v>0.04</v>
      </c>
      <c r="F36" s="86"/>
      <c r="G36" s="115">
        <v>0.04</v>
      </c>
      <c r="H36" s="86"/>
      <c r="I36" s="66">
        <v>0.02</v>
      </c>
      <c r="J36" s="69">
        <f t="shared" si="0"/>
        <v>0.4</v>
      </c>
    </row>
    <row r="37" spans="1:10" ht="64.5" customHeight="1">
      <c r="A37" s="22"/>
      <c r="B37" s="86"/>
      <c r="C37" s="115"/>
      <c r="D37" s="155" t="s">
        <v>139</v>
      </c>
      <c r="E37" s="115"/>
      <c r="F37" s="86"/>
      <c r="G37" s="115"/>
      <c r="H37" s="86"/>
      <c r="I37" s="66"/>
      <c r="J37" s="69"/>
    </row>
    <row r="38" spans="1:10">
      <c r="A38" s="23" t="s">
        <v>140</v>
      </c>
      <c r="B38" s="93"/>
      <c r="C38" s="115">
        <v>0.03</v>
      </c>
      <c r="D38" s="93"/>
      <c r="E38" s="115">
        <v>2.5000000000000001E-2</v>
      </c>
      <c r="F38" s="93"/>
      <c r="G38" s="115">
        <v>2.5000000000000001E-2</v>
      </c>
      <c r="H38" s="93"/>
      <c r="I38" s="66">
        <v>0.02</v>
      </c>
      <c r="J38" s="69">
        <f t="shared" si="0"/>
        <v>0</v>
      </c>
    </row>
    <row r="39" spans="1:10">
      <c r="A39" s="22"/>
      <c r="B39" s="93"/>
      <c r="C39" s="115"/>
      <c r="D39" s="93"/>
      <c r="E39" s="115"/>
      <c r="F39" s="93"/>
      <c r="G39" s="115"/>
      <c r="H39" s="93"/>
      <c r="I39" s="66"/>
      <c r="J39" s="69"/>
    </row>
    <row r="40" spans="1:10">
      <c r="A40" s="23" t="s">
        <v>141</v>
      </c>
      <c r="B40" s="86"/>
      <c r="C40" s="115">
        <v>0.02</v>
      </c>
      <c r="D40" s="86"/>
      <c r="E40" s="115">
        <v>0.02</v>
      </c>
      <c r="F40" s="86"/>
      <c r="G40" s="115">
        <v>0.02</v>
      </c>
      <c r="H40" s="86"/>
      <c r="I40" s="66">
        <v>0.02</v>
      </c>
      <c r="J40" s="69">
        <f t="shared" si="0"/>
        <v>0</v>
      </c>
    </row>
    <row r="41" spans="1:10">
      <c r="A41" s="22"/>
      <c r="B41" s="86"/>
      <c r="C41" s="115"/>
      <c r="D41" s="86"/>
      <c r="E41" s="115"/>
      <c r="F41" s="86"/>
      <c r="G41" s="115"/>
      <c r="H41" s="86"/>
      <c r="I41" s="66"/>
      <c r="J41" s="69"/>
    </row>
    <row r="42" spans="1:10" ht="30.95">
      <c r="A42" s="23" t="s">
        <v>142</v>
      </c>
      <c r="B42" s="93"/>
      <c r="C42" s="115">
        <v>0.02</v>
      </c>
      <c r="D42" s="93"/>
      <c r="E42" s="115">
        <v>0.02</v>
      </c>
      <c r="F42" s="93">
        <v>4</v>
      </c>
      <c r="G42" s="115">
        <v>0.02</v>
      </c>
      <c r="H42" s="93"/>
      <c r="I42" s="66">
        <v>0.02</v>
      </c>
      <c r="J42" s="69">
        <f t="shared" si="0"/>
        <v>0.08</v>
      </c>
    </row>
    <row r="43" spans="1:10" ht="77.45">
      <c r="A43" s="22"/>
      <c r="B43" s="93"/>
      <c r="C43" s="115"/>
      <c r="D43" s="93"/>
      <c r="E43" s="115"/>
      <c r="F43" s="146" t="s">
        <v>143</v>
      </c>
      <c r="G43" s="115"/>
      <c r="H43" s="93"/>
      <c r="I43" s="66"/>
      <c r="J43" s="69"/>
    </row>
    <row r="44" spans="1:10" ht="30.95">
      <c r="A44" s="23" t="s">
        <v>144</v>
      </c>
      <c r="B44" s="86"/>
      <c r="C44" s="115">
        <v>0.02</v>
      </c>
      <c r="D44" s="86"/>
      <c r="E44" s="115">
        <v>0.02</v>
      </c>
      <c r="F44" s="86"/>
      <c r="G44" s="115">
        <v>0.02</v>
      </c>
      <c r="H44" s="86"/>
      <c r="I44" s="66">
        <v>0.02</v>
      </c>
      <c r="J44" s="69">
        <f t="shared" si="0"/>
        <v>0</v>
      </c>
    </row>
    <row r="45" spans="1:10">
      <c r="A45" s="22"/>
      <c r="B45" s="86"/>
      <c r="C45" s="115"/>
      <c r="D45" s="86"/>
      <c r="E45" s="115"/>
      <c r="F45" s="86"/>
      <c r="G45" s="115"/>
      <c r="H45" s="86"/>
      <c r="I45" s="66"/>
      <c r="J45" s="69"/>
    </row>
    <row r="46" spans="1:10">
      <c r="A46" s="23" t="s">
        <v>145</v>
      </c>
      <c r="B46" s="93"/>
      <c r="C46" s="115">
        <v>0.02</v>
      </c>
      <c r="D46" s="93"/>
      <c r="E46" s="115">
        <v>0.02</v>
      </c>
      <c r="F46" s="93"/>
      <c r="G46" s="115">
        <v>0.02</v>
      </c>
      <c r="H46" s="93"/>
      <c r="I46" s="66">
        <v>0.02</v>
      </c>
      <c r="J46" s="69">
        <f t="shared" si="0"/>
        <v>0</v>
      </c>
    </row>
    <row r="47" spans="1:10">
      <c r="A47" s="23"/>
      <c r="B47" s="93"/>
      <c r="C47" s="115"/>
      <c r="D47" s="93"/>
      <c r="E47" s="115"/>
      <c r="F47" s="93"/>
      <c r="G47" s="115"/>
      <c r="H47" s="93"/>
      <c r="I47" s="66"/>
      <c r="J47" s="69"/>
    </row>
    <row r="48" spans="1:10">
      <c r="A48" s="23" t="s">
        <v>146</v>
      </c>
      <c r="B48" s="86"/>
      <c r="C48" s="115">
        <v>0.02</v>
      </c>
      <c r="D48" s="86"/>
      <c r="E48" s="115">
        <v>0.02</v>
      </c>
      <c r="F48" s="86"/>
      <c r="G48" s="115">
        <v>0.02</v>
      </c>
      <c r="H48" s="86"/>
      <c r="I48" s="66">
        <v>0.02</v>
      </c>
      <c r="J48" s="69">
        <f t="shared" si="0"/>
        <v>0</v>
      </c>
    </row>
    <row r="49" spans="1:10">
      <c r="A49" s="22"/>
      <c r="B49" s="86"/>
      <c r="C49" s="115"/>
      <c r="D49" s="86"/>
      <c r="E49" s="115"/>
      <c r="F49" s="86"/>
      <c r="G49" s="115"/>
      <c r="H49" s="86"/>
      <c r="I49" s="66"/>
      <c r="J49" s="69"/>
    </row>
    <row r="50" spans="1:10">
      <c r="A50" s="23" t="s">
        <v>147</v>
      </c>
      <c r="B50" s="93"/>
      <c r="C50" s="115">
        <v>0.02</v>
      </c>
      <c r="D50" s="93"/>
      <c r="E50" s="115">
        <v>0.02</v>
      </c>
      <c r="F50" s="93">
        <v>8</v>
      </c>
      <c r="G50" s="115">
        <v>0.02</v>
      </c>
      <c r="H50" s="93"/>
      <c r="I50" s="66">
        <v>0.05</v>
      </c>
      <c r="J50" s="69">
        <f t="shared" si="0"/>
        <v>0.16</v>
      </c>
    </row>
    <row r="51" spans="1:10" ht="170.45">
      <c r="A51" s="22"/>
      <c r="B51" s="93"/>
      <c r="C51" s="115"/>
      <c r="D51" s="93"/>
      <c r="E51" s="115"/>
      <c r="F51" s="93" t="s">
        <v>148</v>
      </c>
      <c r="G51" s="115"/>
      <c r="H51" s="93"/>
      <c r="I51" s="66"/>
      <c r="J51" s="69"/>
    </row>
    <row r="52" spans="1:10">
      <c r="A52" s="23" t="s">
        <v>149</v>
      </c>
      <c r="B52" s="86"/>
      <c r="C52" s="115">
        <v>0.02</v>
      </c>
      <c r="D52" s="86"/>
      <c r="E52" s="115">
        <v>0.02</v>
      </c>
      <c r="F52" s="86">
        <v>5</v>
      </c>
      <c r="G52" s="115">
        <v>0.02</v>
      </c>
      <c r="H52" s="86"/>
      <c r="I52" s="66">
        <v>0.03</v>
      </c>
      <c r="J52" s="69">
        <f t="shared" si="0"/>
        <v>0.1</v>
      </c>
    </row>
    <row r="53" spans="1:10" ht="123.95">
      <c r="A53" s="22"/>
      <c r="B53" s="86"/>
      <c r="C53" s="115"/>
      <c r="D53" s="86"/>
      <c r="E53" s="115"/>
      <c r="F53" s="155" t="s">
        <v>150</v>
      </c>
      <c r="G53" s="115"/>
      <c r="H53" s="86"/>
      <c r="I53" s="66"/>
      <c r="J53" s="69"/>
    </row>
    <row r="54" spans="1:10">
      <c r="A54" s="22" t="s">
        <v>151</v>
      </c>
      <c r="B54" s="93"/>
      <c r="C54" s="115">
        <v>0.02</v>
      </c>
      <c r="D54" s="93"/>
      <c r="E54" s="115">
        <v>0.02</v>
      </c>
      <c r="F54" s="93"/>
      <c r="G54" s="115">
        <v>1.4999999999999999E-2</v>
      </c>
      <c r="H54" s="93"/>
      <c r="I54" s="66">
        <v>0.02</v>
      </c>
      <c r="J54" s="69">
        <f t="shared" si="0"/>
        <v>0</v>
      </c>
    </row>
    <row r="55" spans="1:10">
      <c r="A55" s="22"/>
      <c r="B55" s="93"/>
      <c r="C55" s="115"/>
      <c r="D55" s="93"/>
      <c r="E55" s="115"/>
      <c r="F55" s="86"/>
      <c r="G55" s="115"/>
      <c r="H55" s="93"/>
      <c r="I55" s="66"/>
      <c r="J55" s="69"/>
    </row>
    <row r="56" spans="1:10">
      <c r="A56" s="23" t="s">
        <v>152</v>
      </c>
      <c r="B56" s="86"/>
      <c r="C56" s="115">
        <v>0.02</v>
      </c>
      <c r="D56" s="86"/>
      <c r="E56" s="115">
        <v>0.02</v>
      </c>
      <c r="F56" s="86">
        <v>8</v>
      </c>
      <c r="G56" s="115">
        <v>0.02</v>
      </c>
      <c r="H56" s="86"/>
      <c r="I56" s="66">
        <v>0.03</v>
      </c>
      <c r="J56" s="69">
        <f t="shared" si="0"/>
        <v>0.16</v>
      </c>
    </row>
    <row r="57" spans="1:10" ht="165.6" customHeight="1">
      <c r="A57" s="22"/>
      <c r="B57" s="86"/>
      <c r="C57" s="115"/>
      <c r="D57" s="86"/>
      <c r="E57" s="115"/>
      <c r="F57" s="155" t="s">
        <v>153</v>
      </c>
      <c r="G57" s="115"/>
      <c r="H57" s="86"/>
      <c r="I57" s="66"/>
      <c r="J57" s="69"/>
    </row>
    <row r="58" spans="1:10" ht="36.950000000000003" customHeight="1">
      <c r="A58" s="23" t="s">
        <v>154</v>
      </c>
      <c r="B58" s="93"/>
      <c r="C58" s="115">
        <v>0.02</v>
      </c>
      <c r="D58" s="93"/>
      <c r="E58" s="115">
        <v>2.5000000000000001E-2</v>
      </c>
      <c r="F58" s="93">
        <v>8</v>
      </c>
      <c r="G58" s="115">
        <v>2.5000000000000001E-2</v>
      </c>
      <c r="H58" s="93"/>
      <c r="I58" s="66">
        <v>0.03</v>
      </c>
      <c r="J58" s="69">
        <f t="shared" si="0"/>
        <v>0.2</v>
      </c>
    </row>
    <row r="59" spans="1:10" ht="170.45">
      <c r="A59" s="22"/>
      <c r="B59" s="93"/>
      <c r="C59" s="115"/>
      <c r="D59" s="93"/>
      <c r="E59" s="115"/>
      <c r="F59" s="86" t="s">
        <v>155</v>
      </c>
      <c r="G59" s="115"/>
      <c r="H59" s="93"/>
      <c r="I59" s="66"/>
      <c r="J59" s="69"/>
    </row>
    <row r="60" spans="1:10" ht="35.1" customHeight="1">
      <c r="A60" s="23" t="s">
        <v>156</v>
      </c>
      <c r="B60" s="86"/>
      <c r="C60" s="115">
        <v>0.02</v>
      </c>
      <c r="D60" s="86"/>
      <c r="E60" s="115">
        <v>1.4999999999999999E-2</v>
      </c>
      <c r="F60" s="86">
        <v>8</v>
      </c>
      <c r="G60" s="115">
        <v>1.4999999999999999E-2</v>
      </c>
      <c r="H60" s="86"/>
      <c r="I60" s="66">
        <v>0.02</v>
      </c>
      <c r="J60" s="69">
        <f t="shared" si="0"/>
        <v>0.12</v>
      </c>
    </row>
    <row r="61" spans="1:10" ht="108.6">
      <c r="A61" s="22"/>
      <c r="B61" s="86"/>
      <c r="C61" s="115"/>
      <c r="D61" s="86"/>
      <c r="E61" s="115"/>
      <c r="F61" s="86" t="s">
        <v>157</v>
      </c>
      <c r="G61" s="115"/>
      <c r="H61" s="86"/>
      <c r="I61" s="66"/>
      <c r="J61" s="69"/>
    </row>
    <row r="62" spans="1:10" ht="32.1" customHeight="1">
      <c r="A62" s="23" t="s">
        <v>158</v>
      </c>
      <c r="B62" s="93"/>
      <c r="C62" s="115">
        <v>0.02</v>
      </c>
      <c r="D62" s="93"/>
      <c r="E62" s="115">
        <v>0.02</v>
      </c>
      <c r="F62" s="96">
        <v>8</v>
      </c>
      <c r="G62" s="115">
        <v>0.02</v>
      </c>
      <c r="H62" s="93"/>
      <c r="I62" s="66">
        <v>0.03</v>
      </c>
      <c r="J62" s="69">
        <f t="shared" si="0"/>
        <v>0.16</v>
      </c>
    </row>
    <row r="63" spans="1:10" ht="93">
      <c r="A63" s="22"/>
      <c r="B63" s="93"/>
      <c r="C63" s="115"/>
      <c r="D63" s="93"/>
      <c r="E63" s="115"/>
      <c r="F63" s="96" t="s">
        <v>159</v>
      </c>
      <c r="G63" s="115"/>
      <c r="H63" s="93"/>
      <c r="I63" s="66"/>
      <c r="J63" s="69"/>
    </row>
    <row r="64" spans="1:10" ht="32.1" customHeight="1">
      <c r="A64" s="23" t="s">
        <v>160</v>
      </c>
      <c r="B64" s="86"/>
      <c r="C64" s="115">
        <v>0.02</v>
      </c>
      <c r="D64" s="86"/>
      <c r="E64" s="115">
        <v>0.02</v>
      </c>
      <c r="F64" s="86">
        <v>8</v>
      </c>
      <c r="G64" s="115">
        <v>0.02</v>
      </c>
      <c r="H64" s="86"/>
      <c r="I64" s="66">
        <v>0.03</v>
      </c>
      <c r="J64" s="69">
        <f t="shared" si="0"/>
        <v>0.16</v>
      </c>
    </row>
    <row r="65" spans="1:10" ht="46.5">
      <c r="A65" s="22"/>
      <c r="B65" s="86"/>
      <c r="C65" s="115"/>
      <c r="D65" s="86"/>
      <c r="E65" s="115"/>
      <c r="F65" s="86" t="s">
        <v>161</v>
      </c>
      <c r="G65" s="115"/>
      <c r="H65" s="86"/>
      <c r="I65" s="66"/>
      <c r="J65" s="69"/>
    </row>
    <row r="66" spans="1:10">
      <c r="A66" s="22" t="s">
        <v>162</v>
      </c>
      <c r="B66" s="93"/>
      <c r="C66" s="115">
        <v>0.01</v>
      </c>
      <c r="D66" s="96">
        <v>10</v>
      </c>
      <c r="E66" s="115">
        <v>0.01</v>
      </c>
      <c r="F66" s="93"/>
      <c r="G66" s="115">
        <v>0.01</v>
      </c>
      <c r="H66" s="93"/>
      <c r="I66" s="66"/>
      <c r="J66" s="69"/>
    </row>
    <row r="67" spans="1:10" ht="170.45">
      <c r="A67" s="22"/>
      <c r="B67" s="93"/>
      <c r="C67" s="115"/>
      <c r="D67" s="156" t="s">
        <v>163</v>
      </c>
      <c r="E67" s="115"/>
      <c r="F67" s="93"/>
      <c r="G67" s="115"/>
      <c r="H67" s="93"/>
      <c r="I67" s="66"/>
      <c r="J67" s="69"/>
    </row>
    <row r="68" spans="1:10">
      <c r="A68" s="22" t="s">
        <v>164</v>
      </c>
      <c r="B68" s="86"/>
      <c r="C68" s="115">
        <v>0.01</v>
      </c>
      <c r="D68" s="86"/>
      <c r="E68" s="115">
        <v>0.01</v>
      </c>
      <c r="F68" s="86">
        <v>8</v>
      </c>
      <c r="G68" s="115">
        <v>0.01</v>
      </c>
      <c r="H68" s="86"/>
      <c r="I68" s="66"/>
      <c r="J68" s="69"/>
    </row>
    <row r="69" spans="1:10">
      <c r="A69" s="22"/>
      <c r="B69" s="86"/>
      <c r="C69" s="115"/>
      <c r="D69" s="86"/>
      <c r="E69" s="115"/>
      <c r="F69" s="86" t="s">
        <v>165</v>
      </c>
      <c r="G69" s="115"/>
      <c r="H69" s="86"/>
      <c r="I69" s="66"/>
      <c r="J69" s="69"/>
    </row>
    <row r="70" spans="1:10" ht="35.450000000000003" customHeight="1">
      <c r="A70" s="23" t="s">
        <v>166</v>
      </c>
      <c r="B70" s="93"/>
      <c r="C70" s="115">
        <v>0.03</v>
      </c>
      <c r="D70" s="93"/>
      <c r="E70" s="115">
        <v>2.5000000000000001E-2</v>
      </c>
      <c r="F70" s="93"/>
      <c r="G70" s="115">
        <v>0.02</v>
      </c>
      <c r="H70" s="93"/>
      <c r="I70" s="66">
        <v>0</v>
      </c>
      <c r="J70" s="69">
        <f t="shared" si="0"/>
        <v>0</v>
      </c>
    </row>
    <row r="71" spans="1:10">
      <c r="A71" s="22"/>
      <c r="B71" s="93"/>
      <c r="C71" s="115"/>
      <c r="D71" s="93"/>
      <c r="E71" s="115"/>
      <c r="F71" s="93"/>
      <c r="G71" s="115"/>
      <c r="H71" s="93"/>
      <c r="I71" s="66"/>
      <c r="J71" s="69"/>
    </row>
    <row r="72" spans="1:10">
      <c r="A72" s="23" t="s">
        <v>167</v>
      </c>
      <c r="B72" s="86"/>
      <c r="C72" s="115">
        <v>1.4999999999999999E-2</v>
      </c>
      <c r="D72" s="86"/>
      <c r="E72" s="115">
        <v>0.01</v>
      </c>
      <c r="F72" s="86"/>
      <c r="G72" s="115">
        <v>0.01</v>
      </c>
      <c r="H72" s="86"/>
      <c r="I72" s="66">
        <v>0.01</v>
      </c>
      <c r="J72" s="69">
        <f t="shared" ref="J72:J90" si="1">B72*C72+D72*E72+F72*G72+H72*I72</f>
        <v>0</v>
      </c>
    </row>
    <row r="73" spans="1:10">
      <c r="A73" s="22"/>
      <c r="B73" s="86"/>
      <c r="C73" s="115"/>
      <c r="D73" s="86"/>
      <c r="E73" s="115"/>
      <c r="F73" s="86"/>
      <c r="G73" s="115"/>
      <c r="H73" s="86"/>
      <c r="I73" s="66"/>
      <c r="J73" s="69"/>
    </row>
    <row r="74" spans="1:10" ht="30.95">
      <c r="A74" s="23" t="s">
        <v>168</v>
      </c>
      <c r="B74" s="93"/>
      <c r="C74" s="115">
        <v>0.02</v>
      </c>
      <c r="D74" s="93"/>
      <c r="E74" s="115">
        <v>1.4999999999999999E-2</v>
      </c>
      <c r="F74" s="93"/>
      <c r="G74" s="115">
        <v>1.4999999999999999E-2</v>
      </c>
      <c r="H74" s="93"/>
      <c r="I74" s="66">
        <v>0</v>
      </c>
      <c r="J74" s="69">
        <f t="shared" si="1"/>
        <v>0</v>
      </c>
    </row>
    <row r="75" spans="1:10">
      <c r="A75" s="22"/>
      <c r="B75" s="93"/>
      <c r="C75" s="115"/>
      <c r="D75" s="93"/>
      <c r="E75" s="115"/>
      <c r="F75" s="93"/>
      <c r="G75" s="115"/>
      <c r="H75" s="93"/>
      <c r="I75" s="66"/>
      <c r="J75" s="69"/>
    </row>
    <row r="76" spans="1:10" ht="30.95">
      <c r="A76" s="23" t="s">
        <v>169</v>
      </c>
      <c r="B76" s="86"/>
      <c r="C76" s="115">
        <v>1.4999999999999999E-2</v>
      </c>
      <c r="D76" s="86"/>
      <c r="E76" s="115">
        <v>0.02</v>
      </c>
      <c r="F76" s="86"/>
      <c r="G76" s="115">
        <v>0.02</v>
      </c>
      <c r="H76" s="86"/>
      <c r="I76" s="66">
        <v>0.05</v>
      </c>
      <c r="J76" s="69">
        <f t="shared" si="1"/>
        <v>0</v>
      </c>
    </row>
    <row r="77" spans="1:10">
      <c r="A77" s="22"/>
      <c r="B77" s="86"/>
      <c r="C77" s="115"/>
      <c r="D77" s="86"/>
      <c r="E77" s="115"/>
      <c r="F77" s="86"/>
      <c r="G77" s="115"/>
      <c r="H77" s="86"/>
      <c r="I77" s="66"/>
      <c r="J77" s="69"/>
    </row>
    <row r="78" spans="1:10">
      <c r="A78" s="23" t="s">
        <v>170</v>
      </c>
      <c r="B78" s="93"/>
      <c r="C78" s="115">
        <v>0.01</v>
      </c>
      <c r="D78" s="93"/>
      <c r="E78" s="115">
        <v>0.02</v>
      </c>
      <c r="F78" s="93"/>
      <c r="G78" s="115">
        <v>0.02</v>
      </c>
      <c r="H78" s="93"/>
      <c r="I78" s="66">
        <v>0</v>
      </c>
      <c r="J78" s="69">
        <f t="shared" si="1"/>
        <v>0</v>
      </c>
    </row>
    <row r="79" spans="1:10">
      <c r="A79" s="22"/>
      <c r="B79" s="93"/>
      <c r="C79" s="115"/>
      <c r="D79" s="93"/>
      <c r="E79" s="115"/>
      <c r="F79" s="93"/>
      <c r="G79" s="115"/>
      <c r="H79" s="93"/>
      <c r="I79" s="66"/>
      <c r="J79" s="69"/>
    </row>
    <row r="80" spans="1:10">
      <c r="A80" s="22" t="s">
        <v>171</v>
      </c>
      <c r="B80" s="93"/>
      <c r="C80" s="115">
        <v>0</v>
      </c>
      <c r="D80" s="93"/>
      <c r="E80" s="115">
        <v>0.02</v>
      </c>
      <c r="F80" s="93"/>
      <c r="G80" s="115">
        <v>0.02</v>
      </c>
      <c r="H80" s="93"/>
      <c r="I80" s="66">
        <v>0.03</v>
      </c>
      <c r="J80" s="69">
        <f t="shared" si="1"/>
        <v>0</v>
      </c>
    </row>
    <row r="81" spans="1:11">
      <c r="A81" s="22"/>
      <c r="B81" s="86"/>
      <c r="C81" s="115"/>
      <c r="D81" s="86"/>
      <c r="E81" s="115"/>
      <c r="F81" s="86"/>
      <c r="G81" s="115"/>
      <c r="H81" s="86"/>
      <c r="I81" s="66"/>
      <c r="J81" s="69"/>
    </row>
    <row r="82" spans="1:11">
      <c r="A82" s="23" t="s">
        <v>172</v>
      </c>
      <c r="B82" s="86"/>
      <c r="C82" s="115">
        <v>0.01</v>
      </c>
      <c r="D82" s="86"/>
      <c r="E82" s="115">
        <v>0.01</v>
      </c>
      <c r="F82" s="86">
        <v>4</v>
      </c>
      <c r="G82" s="115">
        <v>0.01</v>
      </c>
      <c r="H82" s="86"/>
      <c r="I82" s="66">
        <v>0.02</v>
      </c>
      <c r="J82" s="69">
        <f t="shared" si="1"/>
        <v>0.04</v>
      </c>
    </row>
    <row r="83" spans="1:11" ht="46.5">
      <c r="A83" s="22"/>
      <c r="B83" s="93"/>
      <c r="C83" s="115"/>
      <c r="D83" s="93"/>
      <c r="E83" s="115"/>
      <c r="F83" s="93" t="s">
        <v>173</v>
      </c>
      <c r="G83" s="115"/>
      <c r="H83" s="93"/>
      <c r="I83" s="66"/>
      <c r="J83" s="69"/>
    </row>
    <row r="84" spans="1:11">
      <c r="A84" s="23" t="s">
        <v>174</v>
      </c>
      <c r="B84" s="93"/>
      <c r="C84" s="115">
        <v>0</v>
      </c>
      <c r="D84" s="93"/>
      <c r="E84" s="115">
        <v>0.01</v>
      </c>
      <c r="F84" s="93"/>
      <c r="G84" s="115">
        <v>0.01</v>
      </c>
      <c r="H84" s="93"/>
      <c r="I84" s="66">
        <v>0.04</v>
      </c>
      <c r="J84" s="69">
        <f t="shared" si="1"/>
        <v>0</v>
      </c>
    </row>
    <row r="85" spans="1:11">
      <c r="A85" s="22"/>
      <c r="B85" s="86"/>
      <c r="C85" s="115"/>
      <c r="D85" s="86"/>
      <c r="E85" s="115"/>
      <c r="F85" s="86"/>
      <c r="G85" s="115"/>
      <c r="H85" s="86"/>
      <c r="I85" s="66"/>
      <c r="J85" s="69"/>
    </row>
    <row r="86" spans="1:11">
      <c r="A86" s="23" t="s">
        <v>175</v>
      </c>
      <c r="B86" s="86"/>
      <c r="C86" s="115">
        <v>0.02</v>
      </c>
      <c r="D86" s="86"/>
      <c r="E86" s="115">
        <v>0.01</v>
      </c>
      <c r="F86" s="86"/>
      <c r="G86" s="115">
        <v>1.4999999999999999E-2</v>
      </c>
      <c r="H86" s="86"/>
      <c r="I86" s="66">
        <v>0.04</v>
      </c>
      <c r="J86" s="69">
        <f t="shared" si="1"/>
        <v>0</v>
      </c>
    </row>
    <row r="87" spans="1:11">
      <c r="A87" s="22"/>
      <c r="B87" s="93"/>
      <c r="C87" s="115"/>
      <c r="D87" s="93"/>
      <c r="E87" s="115"/>
      <c r="F87" s="93"/>
      <c r="G87" s="115"/>
      <c r="H87" s="93"/>
      <c r="I87" s="66"/>
      <c r="J87" s="69"/>
    </row>
    <row r="88" spans="1:11">
      <c r="A88" s="22" t="s">
        <v>176</v>
      </c>
      <c r="B88" s="93"/>
      <c r="C88" s="115">
        <v>0</v>
      </c>
      <c r="D88" s="93"/>
      <c r="E88" s="115">
        <v>0.01</v>
      </c>
      <c r="F88" s="93">
        <v>5</v>
      </c>
      <c r="G88" s="115">
        <v>0.01</v>
      </c>
      <c r="H88" s="93"/>
      <c r="I88" s="66">
        <v>0.04</v>
      </c>
      <c r="J88" s="69">
        <f t="shared" si="1"/>
        <v>0.05</v>
      </c>
    </row>
    <row r="89" spans="1:11" ht="108.6">
      <c r="A89" s="22"/>
      <c r="B89" s="93"/>
      <c r="C89" s="115"/>
      <c r="D89" s="93"/>
      <c r="E89" s="115"/>
      <c r="F89" s="93" t="s">
        <v>177</v>
      </c>
      <c r="G89" s="115"/>
      <c r="H89" s="93"/>
      <c r="I89" s="66"/>
      <c r="J89" s="69"/>
    </row>
    <row r="90" spans="1:11">
      <c r="A90" s="25" t="s">
        <v>178</v>
      </c>
      <c r="B90" s="86"/>
      <c r="C90" s="115">
        <v>0</v>
      </c>
      <c r="D90" s="86"/>
      <c r="E90" s="115">
        <v>0.02</v>
      </c>
      <c r="F90" s="86"/>
      <c r="G90" s="115">
        <v>0.02</v>
      </c>
      <c r="H90" s="86">
        <v>4</v>
      </c>
      <c r="I90" s="66">
        <v>0.15</v>
      </c>
      <c r="J90" s="69">
        <f t="shared" si="1"/>
        <v>0.6</v>
      </c>
    </row>
    <row r="91" spans="1:11">
      <c r="A91" s="43"/>
      <c r="B91" s="86"/>
      <c r="C91" s="115"/>
      <c r="D91" s="86"/>
      <c r="E91" s="115"/>
      <c r="F91" s="86"/>
      <c r="G91" s="115"/>
      <c r="H91" s="86" t="s">
        <v>179</v>
      </c>
      <c r="I91" s="66"/>
      <c r="J91" s="69"/>
    </row>
    <row r="92" spans="1:11">
      <c r="A92" s="7" t="s">
        <v>180</v>
      </c>
      <c r="B92" s="44">
        <f>SUMPRODUCT(B2:B91,C2:C91)</f>
        <v>0</v>
      </c>
      <c r="C92" s="68">
        <f>SUM(C2:C90)</f>
        <v>1.0000000000000007</v>
      </c>
      <c r="D92" s="49">
        <f>SUMPRODUCT(D2:D91,E2:E91)</f>
        <v>0.95</v>
      </c>
      <c r="E92" s="68">
        <f>SUM(E2:E90)</f>
        <v>1.0000000000000007</v>
      </c>
      <c r="F92" s="49">
        <f>SUMPRODUCT(F2:F91,G2:G91)</f>
        <v>3.6100000000000008</v>
      </c>
      <c r="G92" s="68">
        <f>SUM(G2:G90)</f>
        <v>1.0000000000000007</v>
      </c>
      <c r="H92" s="49">
        <f>SUMPRODUCT(H2:H91,I2:I91)</f>
        <v>0.6</v>
      </c>
      <c r="I92" s="68">
        <f>SUM(I2:I90)</f>
        <v>1.0000000000000004</v>
      </c>
      <c r="J92" s="166">
        <f>SUM(J2:J90)</f>
        <v>4.9799999999999995</v>
      </c>
      <c r="K92" s="14" t="s">
        <v>181</v>
      </c>
    </row>
    <row r="93" spans="1:11">
      <c r="A93" s="104"/>
      <c r="B93" s="104"/>
      <c r="C93" s="104"/>
      <c r="D93" s="104"/>
      <c r="E93" s="98"/>
      <c r="F93" s="104"/>
      <c r="G93" s="98"/>
      <c r="H93" s="104"/>
      <c r="I93" s="98"/>
      <c r="J93" s="98"/>
    </row>
    <row r="94" spans="1:11">
      <c r="A94" s="104"/>
      <c r="B94" s="104"/>
      <c r="C94" s="104"/>
      <c r="D94" s="98"/>
      <c r="E94" s="98"/>
      <c r="F94" s="98"/>
      <c r="G94" s="98"/>
      <c r="H94" s="98"/>
      <c r="I94" s="98"/>
      <c r="J94" s="98"/>
    </row>
    <row r="95" spans="1:11" ht="77.45">
      <c r="A95" s="104"/>
      <c r="B95" s="104" t="s">
        <v>182</v>
      </c>
      <c r="C95" s="104"/>
      <c r="D95" s="98"/>
      <c r="E95" s="98"/>
      <c r="F95" s="98"/>
      <c r="G95" s="98"/>
      <c r="H95" s="98"/>
      <c r="I95" s="98"/>
      <c r="J95" s="98"/>
    </row>
    <row r="96" spans="1:11">
      <c r="A96" s="104"/>
      <c r="B96" s="104"/>
      <c r="C96" s="104"/>
      <c r="D96" s="98"/>
      <c r="E96" s="98"/>
      <c r="F96" s="98"/>
      <c r="G96" s="98"/>
      <c r="H96" s="98"/>
      <c r="I96" s="98"/>
      <c r="J96" s="98"/>
    </row>
    <row r="97" spans="1:10" ht="46.5">
      <c r="A97" s="104"/>
      <c r="B97" s="104" t="s">
        <v>183</v>
      </c>
      <c r="C97" s="104"/>
      <c r="D97" s="98"/>
      <c r="E97" s="98"/>
      <c r="F97" s="98"/>
      <c r="G97" s="98"/>
      <c r="H97" s="98"/>
      <c r="I97" s="98"/>
      <c r="J97" s="98"/>
    </row>
    <row r="98" spans="1:10">
      <c r="A98" s="164"/>
      <c r="B98" s="104"/>
      <c r="C98" s="104"/>
      <c r="D98" s="98"/>
      <c r="E98" s="136"/>
      <c r="F98" s="98"/>
      <c r="G98" s="98"/>
      <c r="H98" s="98"/>
      <c r="I98" s="98"/>
      <c r="J98" s="98"/>
    </row>
    <row r="99" spans="1:10">
      <c r="A99" s="102"/>
      <c r="B99" s="102"/>
      <c r="C99" s="102"/>
    </row>
    <row r="100" spans="1:10">
      <c r="A100" s="102"/>
      <c r="B100" s="102"/>
      <c r="C100" s="102"/>
    </row>
    <row r="101" spans="1:10">
      <c r="A101" s="102"/>
      <c r="B101" s="102"/>
      <c r="C101" s="102"/>
    </row>
    <row r="102" spans="1:10">
      <c r="A102" s="102"/>
      <c r="B102" s="102"/>
      <c r="C102" s="102"/>
    </row>
    <row r="103" spans="1:10">
      <c r="A103" s="102"/>
      <c r="B103" s="102"/>
      <c r="C103" s="102"/>
    </row>
    <row r="104" spans="1:10">
      <c r="A104" s="102"/>
      <c r="B104" s="102"/>
      <c r="C104" s="102"/>
    </row>
    <row r="105" spans="1:10">
      <c r="A105" s="102"/>
      <c r="B105" s="102"/>
      <c r="C105" s="102"/>
    </row>
    <row r="106" spans="1:10">
      <c r="A106" s="102"/>
      <c r="B106" s="102"/>
      <c r="C106" s="102"/>
    </row>
    <row r="107" spans="1:10">
      <c r="A107" s="102"/>
      <c r="B107" s="102"/>
      <c r="C107" s="102"/>
    </row>
    <row r="108" spans="1:10">
      <c r="A108" s="102"/>
      <c r="B108" s="102"/>
      <c r="C108" s="102"/>
    </row>
    <row r="109" spans="1:10">
      <c r="A109" s="102"/>
      <c r="B109" s="102"/>
      <c r="C109" s="102"/>
    </row>
    <row r="110" spans="1:10">
      <c r="A110" s="102"/>
      <c r="B110" s="102"/>
      <c r="C110" s="102"/>
    </row>
    <row r="111" spans="1:10">
      <c r="A111" s="102"/>
      <c r="B111" s="102"/>
      <c r="C111" s="102"/>
    </row>
    <row r="112" spans="1:10">
      <c r="A112" s="102"/>
      <c r="B112" s="102"/>
      <c r="C112" s="102"/>
    </row>
    <row r="113" spans="1:3">
      <c r="A113" s="102"/>
      <c r="B113" s="102"/>
      <c r="C113" s="102"/>
    </row>
    <row r="114" spans="1:3">
      <c r="A114" s="102"/>
      <c r="B114" s="102"/>
      <c r="C114" s="102"/>
    </row>
    <row r="115" spans="1:3">
      <c r="A115" s="102"/>
      <c r="B115" s="102"/>
      <c r="C115" s="102"/>
    </row>
    <row r="116" spans="1:3">
      <c r="A116" s="102"/>
      <c r="B116" s="102"/>
      <c r="C116" s="102"/>
    </row>
    <row r="117" spans="1:3">
      <c r="A117" s="102"/>
      <c r="B117" s="102"/>
      <c r="C117" s="102"/>
    </row>
    <row r="118" spans="1:3">
      <c r="A118" s="102"/>
      <c r="B118" s="102"/>
      <c r="C118" s="102"/>
    </row>
    <row r="119" spans="1:3">
      <c r="A119" s="102"/>
      <c r="B119" s="102"/>
      <c r="C119" s="102"/>
    </row>
    <row r="120" spans="1:3">
      <c r="A120" s="102"/>
      <c r="B120" s="102"/>
      <c r="C120" s="102"/>
    </row>
    <row r="121" spans="1:3">
      <c r="A121" s="102"/>
      <c r="B121" s="102"/>
      <c r="C121" s="102"/>
    </row>
    <row r="122" spans="1:3">
      <c r="A122" s="102"/>
      <c r="B122" s="102"/>
      <c r="C122" s="102"/>
    </row>
    <row r="123" spans="1:3">
      <c r="A123" s="102"/>
      <c r="B123" s="102"/>
      <c r="C123" s="102"/>
    </row>
    <row r="124" spans="1:3">
      <c r="A124" s="102"/>
      <c r="B124" s="102"/>
      <c r="C124" s="102"/>
    </row>
    <row r="125" spans="1:3">
      <c r="A125" s="102"/>
      <c r="B125" s="102"/>
      <c r="C125" s="102"/>
    </row>
    <row r="126" spans="1:3">
      <c r="A126" s="102"/>
      <c r="B126" s="102"/>
      <c r="C126" s="102"/>
    </row>
    <row r="127" spans="1:3">
      <c r="A127" s="102"/>
      <c r="B127" s="102"/>
      <c r="C127" s="102"/>
    </row>
    <row r="128" spans="1:3">
      <c r="A128" s="102"/>
      <c r="B128" s="102"/>
      <c r="C128" s="102"/>
    </row>
    <row r="129" spans="1:3">
      <c r="A129" s="102"/>
      <c r="B129" s="102"/>
      <c r="C129" s="102"/>
    </row>
    <row r="130" spans="1:3">
      <c r="A130" s="102"/>
      <c r="B130" s="102"/>
      <c r="C130" s="102"/>
    </row>
    <row r="131" spans="1:3">
      <c r="A131" s="102"/>
      <c r="B131" s="102"/>
      <c r="C131" s="102"/>
    </row>
    <row r="132" spans="1:3">
      <c r="A132" s="102"/>
      <c r="B132" s="102"/>
      <c r="C132" s="102"/>
    </row>
    <row r="133" spans="1:3">
      <c r="A133" s="102"/>
      <c r="B133" s="102"/>
      <c r="C133" s="102"/>
    </row>
    <row r="134" spans="1:3">
      <c r="A134" s="102"/>
      <c r="B134" s="102"/>
      <c r="C134" s="102"/>
    </row>
    <row r="135" spans="1:3">
      <c r="A135" s="102"/>
      <c r="B135" s="102"/>
      <c r="C135" s="102"/>
    </row>
    <row r="136" spans="1:3">
      <c r="A136" s="102"/>
      <c r="B136" s="102"/>
      <c r="C136" s="102"/>
    </row>
    <row r="137" spans="1:3">
      <c r="A137" s="102"/>
      <c r="B137" s="102"/>
      <c r="C137" s="102"/>
    </row>
    <row r="138" spans="1:3">
      <c r="A138" s="102"/>
      <c r="B138" s="102"/>
      <c r="C138" s="102"/>
    </row>
    <row r="139" spans="1:3">
      <c r="A139" s="102"/>
      <c r="B139" s="102"/>
      <c r="C139" s="102"/>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2"/>
  <sheetViews>
    <sheetView zoomScale="80" zoomScaleNormal="80" workbookViewId="0">
      <pane xSplit="1" ySplit="2" topLeftCell="B9" activePane="bottomRight" state="frozen"/>
      <selection pane="bottomRight" activeCell="D21" sqref="D21"/>
      <selection pane="bottomLeft" activeCell="A3" sqref="A3"/>
      <selection pane="topRight" activeCell="B1" sqref="B1"/>
    </sheetView>
  </sheetViews>
  <sheetFormatPr defaultColWidth="10.625" defaultRowHeight="15.6"/>
  <cols>
    <col min="1" max="1" width="32.125" style="101" customWidth="1"/>
    <col min="2" max="4" width="48.625" style="101" customWidth="1"/>
    <col min="5" max="5" width="13.125" style="101" customWidth="1"/>
    <col min="6" max="6" width="14.625" style="1" customWidth="1"/>
    <col min="7" max="16384" width="10.625" style="1"/>
  </cols>
  <sheetData>
    <row r="1" spans="1:6">
      <c r="A1" s="2"/>
      <c r="B1" s="176" t="s">
        <v>184</v>
      </c>
      <c r="C1" s="176"/>
      <c r="D1" s="176"/>
      <c r="E1" s="1"/>
    </row>
    <row r="2" spans="1:6" ht="66" customHeight="1">
      <c r="A2" s="21" t="s">
        <v>185</v>
      </c>
      <c r="B2" s="42" t="s">
        <v>186</v>
      </c>
      <c r="C2" s="42" t="s">
        <v>187</v>
      </c>
      <c r="D2" s="42" t="s">
        <v>188</v>
      </c>
      <c r="E2" s="30"/>
      <c r="F2" s="11"/>
    </row>
    <row r="3" spans="1:6">
      <c r="A3" s="12" t="s">
        <v>189</v>
      </c>
      <c r="B3" s="94"/>
      <c r="C3" s="94">
        <v>3</v>
      </c>
      <c r="D3" s="94"/>
      <c r="E3" s="1"/>
    </row>
    <row r="4" spans="1:6" ht="139.5">
      <c r="A4" s="12"/>
      <c r="B4" s="94"/>
      <c r="C4" s="148" t="s">
        <v>190</v>
      </c>
      <c r="D4" s="94"/>
      <c r="E4" s="1"/>
    </row>
    <row r="5" spans="1:6">
      <c r="A5" s="12" t="s">
        <v>191</v>
      </c>
      <c r="B5" s="95"/>
      <c r="C5" s="95">
        <v>6</v>
      </c>
      <c r="D5" s="95">
        <v>4</v>
      </c>
      <c r="E5" s="1"/>
    </row>
    <row r="6" spans="1:6" ht="309.95">
      <c r="A6" s="12"/>
      <c r="B6" s="95"/>
      <c r="C6" s="95" t="s">
        <v>192</v>
      </c>
      <c r="D6" s="149" t="s">
        <v>193</v>
      </c>
      <c r="E6" s="1"/>
    </row>
    <row r="7" spans="1:6">
      <c r="A7" s="12" t="s">
        <v>194</v>
      </c>
      <c r="B7" s="94"/>
      <c r="C7" s="94"/>
      <c r="D7" s="94"/>
      <c r="E7" s="1"/>
    </row>
    <row r="8" spans="1:6">
      <c r="A8" s="12"/>
      <c r="B8" s="94"/>
      <c r="C8" s="94"/>
      <c r="D8" s="94"/>
      <c r="E8" s="1"/>
    </row>
    <row r="9" spans="1:6" ht="46.5">
      <c r="A9" s="13" t="s">
        <v>195</v>
      </c>
      <c r="B9" s="95"/>
      <c r="C9" s="95"/>
      <c r="D9" s="95"/>
      <c r="E9" s="1"/>
    </row>
    <row r="10" spans="1:6">
      <c r="A10" s="12"/>
      <c r="B10" s="95"/>
      <c r="C10" s="95"/>
      <c r="D10" s="95"/>
      <c r="E10" s="1"/>
    </row>
    <row r="11" spans="1:6">
      <c r="A11" s="12" t="s">
        <v>196</v>
      </c>
      <c r="B11" s="94"/>
      <c r="C11" s="94"/>
      <c r="D11" s="94"/>
      <c r="E11" s="1"/>
    </row>
    <row r="12" spans="1:6">
      <c r="A12" s="12"/>
      <c r="B12" s="94"/>
      <c r="C12" s="94"/>
      <c r="D12" s="94"/>
      <c r="E12" s="1"/>
    </row>
    <row r="13" spans="1:6" ht="16.350000000000001" customHeight="1">
      <c r="A13" s="18" t="s">
        <v>197</v>
      </c>
      <c r="B13" s="113">
        <f>B3+B5+B7+B9+B11</f>
        <v>0</v>
      </c>
      <c r="C13" s="113">
        <f t="shared" ref="C13:D13" si="0">C3+C5+C7+C9+C11</f>
        <v>9</v>
      </c>
      <c r="D13" s="113">
        <f t="shared" si="0"/>
        <v>4</v>
      </c>
      <c r="E13" s="1" t="s">
        <v>77</v>
      </c>
    </row>
    <row r="14" spans="1:6" ht="16.350000000000001" customHeight="1">
      <c r="A14" s="18" t="s">
        <v>23</v>
      </c>
      <c r="B14" s="75">
        <v>0.3</v>
      </c>
      <c r="C14" s="75">
        <v>0.5</v>
      </c>
      <c r="D14" s="75">
        <v>0.2</v>
      </c>
      <c r="E14" s="71">
        <f>SUM(B14:D14)</f>
        <v>1</v>
      </c>
    </row>
    <row r="15" spans="1:6" ht="16.350000000000001" customHeight="1">
      <c r="A15" s="19" t="s">
        <v>24</v>
      </c>
      <c r="B15" s="48">
        <f>B13*B14</f>
        <v>0</v>
      </c>
      <c r="C15" s="48">
        <f t="shared" ref="C15:D15" si="1">C13*C14</f>
        <v>4.5</v>
      </c>
      <c r="D15" s="48">
        <f t="shared" si="1"/>
        <v>0.8</v>
      </c>
      <c r="E15" s="80">
        <f>SUM(B15:D15)</f>
        <v>5.3</v>
      </c>
      <c r="F15" s="14" t="s">
        <v>198</v>
      </c>
    </row>
    <row r="16" spans="1:6">
      <c r="A16" s="107"/>
      <c r="B16" s="177"/>
      <c r="C16" s="177"/>
      <c r="D16" s="177"/>
      <c r="E16" s="105"/>
      <c r="F16" s="60"/>
    </row>
    <row r="17" spans="1:6" ht="17.850000000000001" customHeight="1">
      <c r="A17" s="103"/>
      <c r="B17" s="175"/>
      <c r="C17" s="175"/>
      <c r="D17" s="175"/>
      <c r="E17" s="105"/>
      <c r="F17" s="60"/>
    </row>
    <row r="18" spans="1:6">
      <c r="A18" s="105"/>
      <c r="B18" s="175"/>
      <c r="C18" s="175"/>
      <c r="D18" s="175"/>
      <c r="E18" s="105"/>
      <c r="F18" s="60"/>
    </row>
    <row r="19" spans="1:6">
      <c r="A19" s="105"/>
      <c r="B19" s="175"/>
      <c r="C19" s="175"/>
      <c r="D19" s="175"/>
      <c r="E19" s="105"/>
      <c r="F19" s="60"/>
    </row>
    <row r="20" spans="1:6">
      <c r="A20" s="105"/>
      <c r="B20" s="175"/>
      <c r="C20" s="175"/>
      <c r="D20" s="175"/>
      <c r="E20" s="105"/>
      <c r="F20" s="60"/>
    </row>
    <row r="21" spans="1:6">
      <c r="A21" s="105"/>
      <c r="B21" s="136"/>
      <c r="C21" s="98"/>
      <c r="D21" s="98"/>
      <c r="E21" s="105"/>
      <c r="F21" s="60"/>
    </row>
    <row r="22" spans="1:6">
      <c r="B22" s="100"/>
      <c r="C22" s="100"/>
      <c r="D22" s="100"/>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3E5D-85BE-473C-8E0B-A614F7F42019}">
  <dimension ref="A1:F16"/>
  <sheetViews>
    <sheetView topLeftCell="A2" workbookViewId="0">
      <selection activeCell="F14" sqref="F14"/>
    </sheetView>
  </sheetViews>
  <sheetFormatPr defaultColWidth="10.625" defaultRowHeight="15.6"/>
  <cols>
    <col min="1" max="1" width="39" style="101" customWidth="1"/>
    <col min="2" max="2" width="16" style="101" customWidth="1"/>
    <col min="3" max="4" width="16.625" style="101" customWidth="1"/>
    <col min="5" max="5" width="10.625" style="101" customWidth="1"/>
    <col min="6" max="6" width="14" style="101" customWidth="1"/>
    <col min="7" max="7" width="10.625" style="1" customWidth="1"/>
    <col min="8" max="16384" width="10.625" style="1"/>
  </cols>
  <sheetData>
    <row r="1" spans="1:6" ht="15.6" customHeight="1">
      <c r="A1" s="31"/>
      <c r="B1" s="178" t="s">
        <v>199</v>
      </c>
      <c r="C1" s="179"/>
      <c r="D1" s="180"/>
      <c r="E1" s="8"/>
      <c r="F1" s="8"/>
    </row>
    <row r="2" spans="1:6" ht="80.099999999999994" customHeight="1">
      <c r="A2" s="29" t="s">
        <v>200</v>
      </c>
      <c r="B2" s="42" t="s">
        <v>201</v>
      </c>
      <c r="C2" s="42" t="s">
        <v>202</v>
      </c>
      <c r="D2" s="42" t="s">
        <v>203</v>
      </c>
      <c r="E2" s="10"/>
      <c r="F2" s="26"/>
    </row>
    <row r="3" spans="1:6" ht="16.350000000000001" customHeight="1">
      <c r="A3" s="42" t="s">
        <v>204</v>
      </c>
      <c r="B3" s="94"/>
      <c r="C3" s="42"/>
      <c r="D3" s="42"/>
      <c r="E3" s="10"/>
      <c r="F3" s="8"/>
    </row>
    <row r="4" spans="1:6" ht="16.350000000000001" customHeight="1">
      <c r="A4" s="42" t="s">
        <v>205</v>
      </c>
      <c r="B4" s="42"/>
      <c r="C4" s="94">
        <v>3</v>
      </c>
      <c r="D4" s="42"/>
      <c r="E4" s="10" t="s">
        <v>77</v>
      </c>
      <c r="F4" s="8"/>
    </row>
    <row r="5" spans="1:6" ht="16.350000000000001" customHeight="1">
      <c r="A5" s="42" t="s">
        <v>206</v>
      </c>
      <c r="B5" s="42"/>
      <c r="C5" s="42"/>
      <c r="D5" s="94"/>
      <c r="E5" s="110">
        <f>B3+C4+D5</f>
        <v>3</v>
      </c>
      <c r="F5" s="116" t="s">
        <v>207</v>
      </c>
    </row>
    <row r="6" spans="1:6">
      <c r="A6" s="177"/>
      <c r="B6" s="177"/>
      <c r="C6" s="177"/>
      <c r="D6" s="177"/>
      <c r="E6" s="105"/>
    </row>
    <row r="7" spans="1:6" ht="17.850000000000001" customHeight="1">
      <c r="A7" s="175" t="s">
        <v>208</v>
      </c>
      <c r="B7" s="175"/>
      <c r="C7" s="175"/>
      <c r="D7" s="175"/>
      <c r="E7" s="105"/>
    </row>
    <row r="8" spans="1:6">
      <c r="A8" s="175"/>
      <c r="B8" s="175"/>
      <c r="C8" s="175"/>
      <c r="D8" s="175"/>
      <c r="E8" s="105"/>
    </row>
    <row r="9" spans="1:6" ht="14.1" customHeight="1">
      <c r="A9" s="175"/>
      <c r="B9" s="175"/>
      <c r="C9" s="175"/>
      <c r="D9" s="175"/>
      <c r="E9" s="105"/>
    </row>
    <row r="10" spans="1:6">
      <c r="A10" s="175"/>
      <c r="B10" s="175"/>
      <c r="C10" s="175"/>
      <c r="D10" s="175"/>
      <c r="E10" s="105"/>
    </row>
    <row r="11" spans="1:6" ht="16.5" customHeight="1">
      <c r="A11" s="175"/>
      <c r="B11" s="175"/>
      <c r="C11" s="175"/>
      <c r="D11" s="175"/>
      <c r="E11" s="105"/>
    </row>
    <row r="12" spans="1:6">
      <c r="A12" s="175" t="s">
        <v>209</v>
      </c>
      <c r="B12" s="175"/>
      <c r="C12" s="175"/>
      <c r="D12" s="175"/>
      <c r="E12" s="105"/>
    </row>
    <row r="13" spans="1:6">
      <c r="A13" s="105" t="s">
        <v>210</v>
      </c>
      <c r="B13" s="133">
        <v>2944</v>
      </c>
      <c r="C13" s="105"/>
      <c r="D13" s="105"/>
      <c r="E13" s="105"/>
    </row>
    <row r="14" spans="1:6">
      <c r="A14" s="101" t="s">
        <v>211</v>
      </c>
      <c r="B14" s="101">
        <v>201</v>
      </c>
      <c r="C14" s="135">
        <v>6.1800000000000001E-2</v>
      </c>
    </row>
    <row r="15" spans="1:6">
      <c r="A15" s="101" t="s">
        <v>212</v>
      </c>
      <c r="B15" s="101">
        <v>105</v>
      </c>
      <c r="C15" s="135">
        <v>3.2300000000000002E-2</v>
      </c>
    </row>
    <row r="16" spans="1:6">
      <c r="A16" s="101" t="s">
        <v>197</v>
      </c>
      <c r="B16" s="134">
        <v>3250</v>
      </c>
    </row>
  </sheetData>
  <sheetProtection formatRows="0"/>
  <mergeCells count="8">
    <mergeCell ref="A11:D11"/>
    <mergeCell ref="A12:D12"/>
    <mergeCell ref="B1:D1"/>
    <mergeCell ref="A6:D6"/>
    <mergeCell ref="A7:D7"/>
    <mergeCell ref="A8:D8"/>
    <mergeCell ref="A9:D9"/>
    <mergeCell ref="A10:D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70" zoomScaleNormal="70" workbookViewId="0">
      <pane xSplit="1" ySplit="1" topLeftCell="D13" activePane="bottomRight" state="frozen"/>
      <selection pane="bottomRight" activeCell="H24" sqref="H24"/>
      <selection pane="bottomLeft" activeCell="A2" sqref="A2"/>
      <selection pane="topRight" activeCell="B1" sqref="B1"/>
    </sheetView>
  </sheetViews>
  <sheetFormatPr defaultColWidth="10.5" defaultRowHeight="15.6"/>
  <cols>
    <col min="1" max="1" width="80.625" style="99" customWidth="1"/>
    <col min="2" max="2" width="32.625" style="99" customWidth="1"/>
    <col min="3" max="3" width="32.625" style="100" customWidth="1"/>
    <col min="4" max="6" width="32.625" style="99" customWidth="1"/>
    <col min="7" max="8" width="26.625" style="99" customWidth="1"/>
    <col min="9" max="9" width="15.5" style="99" customWidth="1"/>
    <col min="10" max="10" width="21.625" customWidth="1"/>
  </cols>
  <sheetData>
    <row r="1" spans="1:11" ht="93">
      <c r="A1" s="40" t="s">
        <v>213</v>
      </c>
      <c r="B1" s="23" t="s">
        <v>214</v>
      </c>
      <c r="C1" s="23" t="s">
        <v>215</v>
      </c>
      <c r="D1" s="23" t="s">
        <v>216</v>
      </c>
      <c r="E1" s="23" t="s">
        <v>217</v>
      </c>
      <c r="F1" s="22" t="s">
        <v>218</v>
      </c>
      <c r="G1" s="33" t="s">
        <v>105</v>
      </c>
      <c r="H1" s="33" t="s">
        <v>24</v>
      </c>
      <c r="I1" s="10"/>
      <c r="J1" s="8"/>
    </row>
    <row r="2" spans="1:11" ht="30.95">
      <c r="A2" s="61" t="s">
        <v>219</v>
      </c>
      <c r="B2" s="137"/>
      <c r="C2" s="93">
        <v>7</v>
      </c>
      <c r="D2" s="137"/>
      <c r="E2" s="137"/>
      <c r="F2" s="137"/>
      <c r="G2" s="72">
        <v>0.3</v>
      </c>
      <c r="H2" s="114">
        <f t="shared" ref="H2" si="0">(SUM(B2:F2)*G2)</f>
        <v>2.1</v>
      </c>
      <c r="I2" s="17"/>
      <c r="J2" s="17"/>
      <c r="K2" s="16"/>
    </row>
    <row r="3" spans="1:11" ht="409.5">
      <c r="A3" s="62"/>
      <c r="B3" s="137"/>
      <c r="C3" s="137" t="s">
        <v>220</v>
      </c>
      <c r="D3" s="137"/>
      <c r="E3" s="137"/>
      <c r="F3" s="137"/>
      <c r="G3" s="72"/>
      <c r="H3" s="114"/>
      <c r="I3" s="17"/>
      <c r="J3" s="17"/>
      <c r="K3" s="16"/>
    </row>
    <row r="4" spans="1:11" ht="30.95">
      <c r="A4" s="23" t="s">
        <v>221</v>
      </c>
      <c r="B4" s="138">
        <v>8</v>
      </c>
      <c r="C4" s="86"/>
      <c r="D4" s="138"/>
      <c r="E4" s="138"/>
      <c r="F4" s="138"/>
      <c r="G4" s="73">
        <v>0.1</v>
      </c>
      <c r="H4" s="114">
        <f>(SUM(B4:F4)*G4)</f>
        <v>0.8</v>
      </c>
      <c r="I4" s="8"/>
      <c r="J4" s="8"/>
    </row>
    <row r="5" spans="1:11" ht="341.1">
      <c r="A5" s="22"/>
      <c r="B5" s="150" t="s">
        <v>222</v>
      </c>
      <c r="C5" s="86"/>
      <c r="D5" s="138"/>
      <c r="E5" s="138"/>
      <c r="F5" s="138"/>
      <c r="G5" s="73"/>
      <c r="H5" s="114"/>
      <c r="I5" s="8"/>
      <c r="J5" s="8"/>
    </row>
    <row r="6" spans="1:11" ht="30.95">
      <c r="A6" s="23" t="s">
        <v>223</v>
      </c>
      <c r="B6" s="137"/>
      <c r="C6" s="93"/>
      <c r="D6" s="137"/>
      <c r="E6" s="137"/>
      <c r="F6" s="137"/>
      <c r="G6" s="73">
        <v>0.15</v>
      </c>
      <c r="H6" s="114">
        <f t="shared" ref="H6:H14" si="1">(SUM(B6:F6)*G6)</f>
        <v>0</v>
      </c>
      <c r="I6" s="8"/>
      <c r="J6" s="8"/>
    </row>
    <row r="7" spans="1:11" ht="18.600000000000001" customHeight="1">
      <c r="A7" s="22"/>
      <c r="B7" s="137"/>
      <c r="C7" s="93"/>
      <c r="D7" s="137"/>
      <c r="E7" s="137"/>
      <c r="F7" s="137"/>
      <c r="G7" s="73"/>
      <c r="H7" s="114"/>
      <c r="I7" s="8"/>
      <c r="J7" s="8"/>
    </row>
    <row r="8" spans="1:11" ht="30.95">
      <c r="A8" s="23" t="s">
        <v>224</v>
      </c>
      <c r="B8" s="138"/>
      <c r="C8" s="86"/>
      <c r="D8" s="138"/>
      <c r="E8" s="138"/>
      <c r="F8" s="138"/>
      <c r="G8" s="73">
        <v>0.15</v>
      </c>
      <c r="H8" s="114">
        <f t="shared" si="1"/>
        <v>0</v>
      </c>
      <c r="I8" s="8"/>
      <c r="J8" s="8"/>
    </row>
    <row r="9" spans="1:11" ht="24" customHeight="1">
      <c r="A9" s="22"/>
      <c r="B9" s="138"/>
      <c r="C9" s="86"/>
      <c r="D9" s="138"/>
      <c r="E9" s="138"/>
      <c r="F9" s="138"/>
      <c r="G9" s="73"/>
      <c r="H9" s="114"/>
      <c r="I9" s="8"/>
      <c r="J9" s="8"/>
    </row>
    <row r="10" spans="1:11">
      <c r="A10" s="23" t="s">
        <v>225</v>
      </c>
      <c r="B10" s="137"/>
      <c r="C10" s="93"/>
      <c r="D10" s="137">
        <v>5</v>
      </c>
      <c r="E10" s="137"/>
      <c r="F10" s="137"/>
      <c r="G10" s="73">
        <v>0.1</v>
      </c>
      <c r="H10" s="114">
        <f t="shared" si="1"/>
        <v>0.5</v>
      </c>
      <c r="I10" s="8"/>
      <c r="J10" s="8"/>
    </row>
    <row r="11" spans="1:11" ht="372">
      <c r="A11" s="23"/>
      <c r="B11" s="137"/>
      <c r="C11" s="93"/>
      <c r="D11" s="151" t="s">
        <v>226</v>
      </c>
      <c r="E11" s="137"/>
      <c r="F11" s="137"/>
      <c r="G11" s="34"/>
      <c r="H11" s="114"/>
      <c r="I11" s="8"/>
      <c r="J11" s="8"/>
    </row>
    <row r="12" spans="1:11" ht="30.95">
      <c r="A12" s="23" t="s">
        <v>227</v>
      </c>
      <c r="B12" s="138"/>
      <c r="C12" s="86">
        <v>6</v>
      </c>
      <c r="D12" s="138"/>
      <c r="E12" s="138"/>
      <c r="F12" s="138"/>
      <c r="G12" s="73">
        <v>0.15</v>
      </c>
      <c r="H12" s="114">
        <f t="shared" si="1"/>
        <v>0.89999999999999991</v>
      </c>
      <c r="I12" s="8"/>
      <c r="J12" s="8"/>
    </row>
    <row r="13" spans="1:11" ht="123.95">
      <c r="A13" s="23"/>
      <c r="B13" s="138"/>
      <c r="C13" s="86" t="s">
        <v>228</v>
      </c>
      <c r="D13" s="138"/>
      <c r="E13" s="138"/>
      <c r="F13" s="138"/>
      <c r="G13" s="73"/>
      <c r="H13" s="114"/>
      <c r="I13" s="8"/>
      <c r="J13" s="8"/>
    </row>
    <row r="14" spans="1:11">
      <c r="A14" s="23" t="s">
        <v>229</v>
      </c>
      <c r="B14" s="137"/>
      <c r="C14" s="93"/>
      <c r="D14" s="137"/>
      <c r="E14" s="137"/>
      <c r="F14" s="137"/>
      <c r="G14" s="73">
        <v>0.05</v>
      </c>
      <c r="H14" s="114">
        <f t="shared" si="1"/>
        <v>0</v>
      </c>
      <c r="I14" s="8"/>
      <c r="J14" s="8"/>
    </row>
    <row r="15" spans="1:11">
      <c r="A15" s="23"/>
      <c r="B15" s="137"/>
      <c r="C15" s="93"/>
      <c r="D15" s="137"/>
      <c r="E15" s="137"/>
      <c r="F15" s="137"/>
      <c r="G15" s="34"/>
      <c r="H15" s="114"/>
      <c r="I15" s="8"/>
      <c r="J15" s="8"/>
    </row>
    <row r="16" spans="1:11">
      <c r="A16"/>
      <c r="B16"/>
      <c r="C16" s="8"/>
      <c r="D16"/>
      <c r="E16"/>
      <c r="F16" s="38" t="s">
        <v>77</v>
      </c>
      <c r="G16" s="9">
        <f>SUM(G2:G14)</f>
        <v>1</v>
      </c>
      <c r="H16" s="167">
        <f>SUM(H2:H15)</f>
        <v>4.3000000000000007</v>
      </c>
      <c r="I16" s="14" t="s">
        <v>198</v>
      </c>
      <c r="J16" s="8"/>
    </row>
    <row r="17" spans="1:10">
      <c r="A17" s="98"/>
      <c r="B17" s="136"/>
      <c r="C17" s="98"/>
      <c r="D17" s="98"/>
      <c r="E17" s="98"/>
      <c r="F17" s="98"/>
      <c r="G17" s="98"/>
      <c r="H17" s="98"/>
      <c r="I17" s="100"/>
      <c r="J17" s="8"/>
    </row>
    <row r="18" spans="1:10">
      <c r="A18" s="98"/>
      <c r="B18" s="98"/>
      <c r="C18" s="98"/>
      <c r="D18" s="98"/>
      <c r="E18" s="98"/>
      <c r="F18" s="98"/>
      <c r="G18" s="98"/>
      <c r="H18" s="104"/>
      <c r="I18" s="100"/>
      <c r="J18" s="8"/>
    </row>
    <row r="19" spans="1:10">
      <c r="A19" s="98"/>
      <c r="B19" s="98"/>
      <c r="C19" s="98"/>
      <c r="D19" s="98"/>
      <c r="E19" s="98"/>
      <c r="F19" s="98"/>
      <c r="G19" s="98"/>
      <c r="H19" s="98"/>
      <c r="I19" s="100"/>
      <c r="J19" s="8"/>
    </row>
    <row r="20" spans="1:10">
      <c r="A20" s="98"/>
      <c r="B20" s="98"/>
      <c r="C20" s="98"/>
      <c r="D20" s="98"/>
      <c r="E20" s="98"/>
      <c r="F20" s="98"/>
      <c r="G20" s="98"/>
      <c r="H20" s="104"/>
      <c r="I20" s="100"/>
      <c r="J20" s="8"/>
    </row>
    <row r="21" spans="1:10">
      <c r="A21" s="98"/>
      <c r="B21" s="98"/>
      <c r="C21" s="98"/>
      <c r="D21" s="98"/>
      <c r="E21" s="98"/>
      <c r="F21" s="98"/>
      <c r="G21" s="104"/>
      <c r="H21" s="98"/>
      <c r="I21" s="100"/>
      <c r="J21" s="8"/>
    </row>
    <row r="22" spans="1:10">
      <c r="A22" s="98"/>
      <c r="B22" s="98"/>
      <c r="C22" s="98"/>
      <c r="D22" s="98"/>
      <c r="E22" s="98"/>
      <c r="F22" s="98"/>
      <c r="G22" s="98"/>
      <c r="H22" s="104"/>
      <c r="I22" s="100"/>
      <c r="J22" s="8"/>
    </row>
    <row r="23" spans="1:10">
      <c r="A23" s="100"/>
      <c r="B23" s="100"/>
      <c r="D23" s="100"/>
      <c r="E23" s="100"/>
      <c r="F23" s="100"/>
      <c r="G23" s="104"/>
      <c r="H23" s="102"/>
      <c r="I23" s="100"/>
      <c r="J23" s="8"/>
    </row>
    <row r="24" spans="1:10">
      <c r="A24" s="100"/>
      <c r="B24" s="100"/>
      <c r="D24" s="100"/>
      <c r="E24" s="100"/>
      <c r="F24" s="100"/>
      <c r="G24" s="102"/>
      <c r="H24" s="100"/>
      <c r="I24" s="100"/>
      <c r="J24" s="8"/>
    </row>
    <row r="25" spans="1:10">
      <c r="A25" s="100"/>
      <c r="B25" s="100"/>
      <c r="D25" s="100"/>
      <c r="E25" s="100"/>
      <c r="F25" s="100"/>
      <c r="G25" s="100"/>
    </row>
    <row r="26" spans="1:10">
      <c r="A26" s="100"/>
      <c r="B26" s="100"/>
      <c r="D26" s="100"/>
      <c r="E26" s="100"/>
      <c r="F26" s="100"/>
    </row>
    <row r="27" spans="1:10">
      <c r="A27" s="100"/>
      <c r="B27" s="100"/>
      <c r="D27" s="100"/>
      <c r="E27" s="100"/>
      <c r="F27" s="100"/>
    </row>
    <row r="28" spans="1:10">
      <c r="A28" s="100"/>
      <c r="B28" s="100"/>
      <c r="D28" s="100"/>
      <c r="E28" s="100"/>
      <c r="F28" s="100"/>
    </row>
    <row r="29" spans="1:10">
      <c r="A29" s="100"/>
      <c r="B29" s="100"/>
    </row>
    <row r="30" spans="1:10">
      <c r="A30" s="100"/>
      <c r="B30" s="100"/>
    </row>
    <row r="31" spans="1:10">
      <c r="A31" s="100"/>
      <c r="B31" s="100"/>
    </row>
    <row r="32" spans="1:10">
      <c r="A32" s="100"/>
      <c r="B32" s="100"/>
    </row>
    <row r="33" spans="1:2">
      <c r="A33" s="100"/>
      <c r="B33" s="100"/>
    </row>
    <row r="34" spans="1:2">
      <c r="B34" s="100"/>
    </row>
    <row r="35" spans="1:2">
      <c r="B35" s="100"/>
    </row>
    <row r="36" spans="1:2">
      <c r="B36" s="100"/>
    </row>
    <row r="37" spans="1:2">
      <c r="B37" s="100"/>
    </row>
    <row r="38" spans="1:2">
      <c r="B38" s="100"/>
    </row>
    <row r="39" spans="1:2">
      <c r="B39" s="100"/>
    </row>
    <row r="40" spans="1:2">
      <c r="B40" s="100"/>
    </row>
    <row r="41" spans="1:2">
      <c r="B41" s="100"/>
    </row>
    <row r="42" spans="1:2">
      <c r="B42" s="100"/>
    </row>
    <row r="43" spans="1:2">
      <c r="B43" s="100"/>
    </row>
    <row r="44" spans="1:2">
      <c r="B44" s="100"/>
    </row>
    <row r="45" spans="1:2">
      <c r="B45" s="100"/>
    </row>
    <row r="46" spans="1:2">
      <c r="B46" s="100"/>
    </row>
    <row r="47" spans="1:2">
      <c r="B47" s="100"/>
    </row>
    <row r="48" spans="1:2">
      <c r="B48" s="100"/>
    </row>
    <row r="49" spans="2:2">
      <c r="B49" s="100"/>
    </row>
    <row r="50" spans="2:2">
      <c r="B50" s="100"/>
    </row>
    <row r="51" spans="2:2">
      <c r="B51" s="100"/>
    </row>
    <row r="52" spans="2:2">
      <c r="B52" s="100"/>
    </row>
    <row r="53" spans="2:2">
      <c r="B53" s="100"/>
    </row>
    <row r="54" spans="2:2">
      <c r="B54" s="100"/>
    </row>
    <row r="55" spans="2:2">
      <c r="B55" s="100"/>
    </row>
    <row r="56" spans="2:2">
      <c r="B56" s="100"/>
    </row>
    <row r="57" spans="2:2">
      <c r="B57" s="100"/>
    </row>
    <row r="58" spans="2:2">
      <c r="B58" s="100"/>
    </row>
    <row r="59" spans="2:2">
      <c r="B59" s="100"/>
    </row>
    <row r="60" spans="2:2">
      <c r="B60" s="100"/>
    </row>
    <row r="61" spans="2:2">
      <c r="B61" s="100"/>
    </row>
  </sheetData>
  <sheetProtection formatRows="0"/>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9"/>
  <sheetViews>
    <sheetView zoomScale="70" zoomScaleNormal="70" workbookViewId="0">
      <pane xSplit="1" ySplit="1" topLeftCell="C2" activePane="bottomRight" state="frozen"/>
      <selection pane="bottomRight" activeCell="E2" sqref="E2:E69"/>
      <selection pane="bottomLeft" activeCell="A2" sqref="A2"/>
      <selection pane="topRight" activeCell="B1" sqref="B1"/>
    </sheetView>
  </sheetViews>
  <sheetFormatPr defaultColWidth="10.625" defaultRowHeight="15.6"/>
  <cols>
    <col min="1" max="1" width="64.625" style="98" customWidth="1"/>
    <col min="2" max="3" width="64.625" style="100" customWidth="1"/>
    <col min="4" max="5" width="16.625" style="100" customWidth="1"/>
    <col min="6" max="6" width="18.5" style="100" customWidth="1"/>
    <col min="7" max="16384" width="10.625" style="8"/>
  </cols>
  <sheetData>
    <row r="1" spans="1:6" ht="30.95">
      <c r="A1" s="33" t="s">
        <v>21</v>
      </c>
      <c r="B1" s="23" t="s">
        <v>230</v>
      </c>
      <c r="C1" s="23" t="s">
        <v>231</v>
      </c>
      <c r="D1" s="33" t="s">
        <v>23</v>
      </c>
      <c r="E1" s="33" t="s">
        <v>24</v>
      </c>
      <c r="F1" s="8"/>
    </row>
    <row r="2" spans="1:6">
      <c r="A2" s="23" t="s">
        <v>232</v>
      </c>
      <c r="B2" s="96">
        <v>3.5</v>
      </c>
      <c r="C2" s="96"/>
      <c r="D2" s="73">
        <v>0.03</v>
      </c>
      <c r="E2" s="44">
        <f t="shared" ref="E2:E64" si="0">(B2+C2)*D2</f>
        <v>0.105</v>
      </c>
      <c r="F2" s="9"/>
    </row>
    <row r="3" spans="1:6" ht="62.1">
      <c r="A3" s="23"/>
      <c r="B3" s="156" t="s">
        <v>233</v>
      </c>
      <c r="C3" s="96"/>
      <c r="D3" s="73"/>
      <c r="E3" s="44"/>
      <c r="F3" s="9"/>
    </row>
    <row r="4" spans="1:6">
      <c r="A4" s="23" t="s">
        <v>234</v>
      </c>
      <c r="B4" s="96"/>
      <c r="C4" s="96"/>
      <c r="D4" s="73">
        <v>0.03</v>
      </c>
      <c r="E4" s="44">
        <f t="shared" si="0"/>
        <v>0</v>
      </c>
      <c r="F4" s="9"/>
    </row>
    <row r="5" spans="1:6">
      <c r="A5" s="23"/>
      <c r="B5" s="96"/>
      <c r="C5" s="96"/>
      <c r="D5" s="73"/>
      <c r="E5" s="44"/>
      <c r="F5" s="9"/>
    </row>
    <row r="6" spans="1:6" ht="30.95">
      <c r="A6" s="23" t="s">
        <v>235</v>
      </c>
      <c r="B6" s="96">
        <v>3.5</v>
      </c>
      <c r="C6" s="96"/>
      <c r="D6" s="68">
        <v>0.04</v>
      </c>
      <c r="E6" s="44">
        <f t="shared" si="0"/>
        <v>0.14000000000000001</v>
      </c>
      <c r="F6" s="8"/>
    </row>
    <row r="7" spans="1:6" ht="108.6">
      <c r="A7" s="23"/>
      <c r="B7" s="156" t="s">
        <v>236</v>
      </c>
      <c r="C7" s="96" t="s">
        <v>237</v>
      </c>
      <c r="D7" s="68"/>
      <c r="E7" s="44"/>
      <c r="F7" s="8"/>
    </row>
    <row r="8" spans="1:6">
      <c r="A8" s="23" t="s">
        <v>238</v>
      </c>
      <c r="B8" s="96"/>
      <c r="C8" s="96"/>
      <c r="D8" s="68">
        <v>0.03</v>
      </c>
      <c r="E8" s="44">
        <f t="shared" si="0"/>
        <v>0</v>
      </c>
      <c r="F8" s="8"/>
    </row>
    <row r="9" spans="1:6" ht="23.45" customHeight="1">
      <c r="A9" s="23"/>
      <c r="B9" s="96"/>
      <c r="C9" s="96"/>
      <c r="D9" s="68"/>
      <c r="E9" s="44"/>
      <c r="F9" s="8"/>
    </row>
    <row r="10" spans="1:6" ht="33.6" customHeight="1">
      <c r="A10" s="145" t="s">
        <v>239</v>
      </c>
      <c r="B10" s="96"/>
      <c r="C10" s="96"/>
      <c r="D10" s="68">
        <v>0.03</v>
      </c>
      <c r="E10" s="44">
        <f t="shared" si="0"/>
        <v>0</v>
      </c>
      <c r="F10" s="8"/>
    </row>
    <row r="11" spans="1:6">
      <c r="A11" s="23"/>
      <c r="B11" s="96"/>
      <c r="C11" s="96"/>
      <c r="D11" s="68"/>
      <c r="E11" s="44"/>
      <c r="F11" s="8"/>
    </row>
    <row r="12" spans="1:6">
      <c r="A12" s="23" t="s">
        <v>240</v>
      </c>
      <c r="B12" s="96">
        <v>3.5</v>
      </c>
      <c r="C12" s="96"/>
      <c r="D12" s="68">
        <v>0.02</v>
      </c>
      <c r="E12" s="44">
        <f t="shared" si="0"/>
        <v>7.0000000000000007E-2</v>
      </c>
      <c r="F12" s="8"/>
    </row>
    <row r="13" spans="1:6" ht="62.1">
      <c r="A13" s="23"/>
      <c r="B13" s="156" t="s">
        <v>241</v>
      </c>
      <c r="C13" s="96"/>
      <c r="D13" s="68"/>
      <c r="E13" s="44"/>
      <c r="F13" s="8"/>
    </row>
    <row r="14" spans="1:6">
      <c r="A14" s="23" t="s">
        <v>242</v>
      </c>
      <c r="B14" s="96"/>
      <c r="C14" s="96"/>
      <c r="D14" s="68">
        <v>0.04</v>
      </c>
      <c r="E14" s="44">
        <f t="shared" si="0"/>
        <v>0</v>
      </c>
      <c r="F14" s="8"/>
    </row>
    <row r="15" spans="1:6">
      <c r="A15" s="23"/>
      <c r="B15" s="96"/>
      <c r="C15" s="96"/>
      <c r="D15" s="68"/>
      <c r="E15" s="44"/>
      <c r="F15" s="8"/>
    </row>
    <row r="16" spans="1:6">
      <c r="A16" s="23" t="s">
        <v>243</v>
      </c>
      <c r="B16" s="96"/>
      <c r="C16" s="96"/>
      <c r="D16" s="68">
        <v>0.04</v>
      </c>
      <c r="E16" s="44">
        <f t="shared" si="0"/>
        <v>0</v>
      </c>
      <c r="F16" s="8"/>
    </row>
    <row r="17" spans="1:6">
      <c r="A17" s="23"/>
      <c r="B17" s="96"/>
      <c r="C17" s="96"/>
      <c r="D17" s="68"/>
      <c r="E17" s="44"/>
      <c r="F17" s="8"/>
    </row>
    <row r="18" spans="1:6" ht="30.95">
      <c r="A18" s="23" t="s">
        <v>244</v>
      </c>
      <c r="B18" s="96">
        <v>3.5</v>
      </c>
      <c r="C18" s="96"/>
      <c r="D18" s="68">
        <v>0.04</v>
      </c>
      <c r="E18" s="44">
        <f t="shared" si="0"/>
        <v>0.14000000000000001</v>
      </c>
      <c r="F18" s="8"/>
    </row>
    <row r="19" spans="1:6" ht="62.1">
      <c r="A19" s="23"/>
      <c r="B19" s="96" t="s">
        <v>245</v>
      </c>
      <c r="C19" s="96"/>
      <c r="D19" s="68"/>
      <c r="E19" s="44"/>
      <c r="F19" s="8"/>
    </row>
    <row r="20" spans="1:6">
      <c r="A20" s="23" t="s">
        <v>246</v>
      </c>
      <c r="B20" s="96">
        <v>3.5</v>
      </c>
      <c r="C20" s="96"/>
      <c r="D20" s="68">
        <v>0.04</v>
      </c>
      <c r="E20" s="44">
        <f t="shared" si="0"/>
        <v>0.14000000000000001</v>
      </c>
      <c r="F20" s="8"/>
    </row>
    <row r="21" spans="1:6" ht="62.1">
      <c r="A21" s="23"/>
      <c r="B21" s="96" t="s">
        <v>247</v>
      </c>
      <c r="C21" s="96"/>
      <c r="D21" s="68"/>
      <c r="E21" s="44"/>
      <c r="F21" s="8"/>
    </row>
    <row r="22" spans="1:6">
      <c r="A22" s="23" t="s">
        <v>248</v>
      </c>
      <c r="B22" s="96"/>
      <c r="C22" s="96"/>
      <c r="D22" s="68">
        <v>0.04</v>
      </c>
      <c r="E22" s="44">
        <f t="shared" si="0"/>
        <v>0</v>
      </c>
      <c r="F22" s="8"/>
    </row>
    <row r="23" spans="1:6">
      <c r="A23" s="23"/>
      <c r="B23" s="96"/>
      <c r="C23" s="96"/>
      <c r="D23" s="68"/>
      <c r="E23" s="44"/>
      <c r="F23" s="8"/>
    </row>
    <row r="24" spans="1:6" ht="30.95">
      <c r="A24" s="23" t="s">
        <v>249</v>
      </c>
      <c r="B24" s="96"/>
      <c r="C24" s="96"/>
      <c r="D24" s="68">
        <v>0.04</v>
      </c>
      <c r="E24" s="44">
        <f t="shared" si="0"/>
        <v>0</v>
      </c>
      <c r="F24" s="8"/>
    </row>
    <row r="25" spans="1:6">
      <c r="A25" s="23"/>
      <c r="B25" s="96"/>
      <c r="C25" s="96"/>
      <c r="D25" s="68"/>
      <c r="E25" s="44"/>
      <c r="F25" s="8"/>
    </row>
    <row r="26" spans="1:6">
      <c r="A26" s="23" t="s">
        <v>250</v>
      </c>
      <c r="B26" s="96"/>
      <c r="C26" s="96"/>
      <c r="D26" s="68">
        <v>0.04</v>
      </c>
      <c r="E26" s="44">
        <f t="shared" si="0"/>
        <v>0</v>
      </c>
      <c r="F26" s="8"/>
    </row>
    <row r="27" spans="1:6">
      <c r="A27" s="23"/>
      <c r="B27" s="96"/>
      <c r="C27" s="96"/>
      <c r="D27" s="68"/>
      <c r="E27" s="44"/>
      <c r="F27" s="8"/>
    </row>
    <row r="28" spans="1:6" ht="30.95">
      <c r="A28" s="23" t="s">
        <v>251</v>
      </c>
      <c r="B28" s="96"/>
      <c r="C28" s="96"/>
      <c r="D28" s="68">
        <v>0.02</v>
      </c>
      <c r="E28" s="44">
        <f t="shared" si="0"/>
        <v>0</v>
      </c>
      <c r="F28" s="8"/>
    </row>
    <row r="29" spans="1:6">
      <c r="A29" s="23"/>
      <c r="B29" s="96"/>
      <c r="C29" s="96"/>
      <c r="D29" s="68"/>
      <c r="E29" s="44"/>
      <c r="F29" s="8"/>
    </row>
    <row r="30" spans="1:6">
      <c r="A30" s="23" t="s">
        <v>252</v>
      </c>
      <c r="B30" s="96"/>
      <c r="C30" s="96"/>
      <c r="D30" s="68">
        <v>0.02</v>
      </c>
      <c r="E30" s="44">
        <f t="shared" si="0"/>
        <v>0</v>
      </c>
      <c r="F30" s="8"/>
    </row>
    <row r="31" spans="1:6">
      <c r="A31" s="23"/>
      <c r="B31" s="96"/>
      <c r="C31" s="96"/>
      <c r="D31" s="68"/>
      <c r="E31" s="44"/>
      <c r="F31" s="8"/>
    </row>
    <row r="32" spans="1:6">
      <c r="A32" s="23" t="s">
        <v>253</v>
      </c>
      <c r="B32" s="96"/>
      <c r="C32" s="96"/>
      <c r="D32" s="68">
        <v>0.03</v>
      </c>
      <c r="E32" s="44">
        <f t="shared" si="0"/>
        <v>0</v>
      </c>
      <c r="F32" s="8"/>
    </row>
    <row r="33" spans="1:6">
      <c r="A33" s="23"/>
      <c r="B33" s="96"/>
      <c r="C33" s="96"/>
      <c r="D33" s="68"/>
      <c r="E33" s="44"/>
      <c r="F33" s="8"/>
    </row>
    <row r="34" spans="1:6">
      <c r="A34" s="23" t="s">
        <v>254</v>
      </c>
      <c r="B34" s="96"/>
      <c r="C34" s="96"/>
      <c r="D34" s="68">
        <v>0.02</v>
      </c>
      <c r="E34" s="44">
        <f t="shared" si="0"/>
        <v>0</v>
      </c>
      <c r="F34" s="8"/>
    </row>
    <row r="35" spans="1:6">
      <c r="A35" s="23"/>
      <c r="B35" s="96"/>
      <c r="C35" s="96"/>
      <c r="D35" s="68"/>
      <c r="E35" s="44"/>
      <c r="F35" s="8"/>
    </row>
    <row r="36" spans="1:6">
      <c r="A36" s="23" t="s">
        <v>255</v>
      </c>
      <c r="B36" s="96">
        <v>3.5</v>
      </c>
      <c r="C36" s="96"/>
      <c r="D36" s="68">
        <v>0.03</v>
      </c>
      <c r="E36" s="44">
        <f t="shared" si="0"/>
        <v>0.105</v>
      </c>
      <c r="F36" s="8"/>
    </row>
    <row r="37" spans="1:6" ht="77.45">
      <c r="A37" s="23"/>
      <c r="B37" s="156" t="s">
        <v>256</v>
      </c>
      <c r="C37" s="96"/>
      <c r="D37" s="68"/>
      <c r="E37" s="44"/>
      <c r="F37" s="8"/>
    </row>
    <row r="38" spans="1:6">
      <c r="A38" s="23" t="s">
        <v>257</v>
      </c>
      <c r="B38" s="96">
        <v>3.5</v>
      </c>
      <c r="C38" s="96"/>
      <c r="D38" s="68">
        <v>0.02</v>
      </c>
      <c r="E38" s="44">
        <f t="shared" si="0"/>
        <v>7.0000000000000007E-2</v>
      </c>
      <c r="F38" s="8"/>
    </row>
    <row r="39" spans="1:6" ht="77.45">
      <c r="A39" s="23"/>
      <c r="B39" s="156" t="s">
        <v>256</v>
      </c>
      <c r="C39" s="96"/>
      <c r="D39" s="68"/>
      <c r="E39" s="44"/>
      <c r="F39" s="8"/>
    </row>
    <row r="40" spans="1:6">
      <c r="A40" s="23" t="s">
        <v>258</v>
      </c>
      <c r="B40" s="96"/>
      <c r="C40" s="96"/>
      <c r="D40" s="68">
        <v>0.03</v>
      </c>
      <c r="E40" s="44">
        <f t="shared" si="0"/>
        <v>0</v>
      </c>
      <c r="F40" s="8"/>
    </row>
    <row r="41" spans="1:6">
      <c r="A41" s="23"/>
      <c r="B41" s="96"/>
      <c r="C41" s="96"/>
      <c r="D41" s="68"/>
      <c r="E41" s="44"/>
      <c r="F41" s="8"/>
    </row>
    <row r="42" spans="1:6">
      <c r="A42" s="23" t="s">
        <v>259</v>
      </c>
      <c r="B42" s="96"/>
      <c r="C42" s="96"/>
      <c r="D42" s="68">
        <v>0.03</v>
      </c>
      <c r="E42" s="44">
        <f t="shared" si="0"/>
        <v>0</v>
      </c>
      <c r="F42" s="8"/>
    </row>
    <row r="43" spans="1:6">
      <c r="A43" s="23"/>
      <c r="B43" s="96"/>
      <c r="C43" s="96"/>
      <c r="D43" s="68"/>
      <c r="E43" s="44"/>
      <c r="F43" s="8"/>
    </row>
    <row r="44" spans="1:6">
      <c r="A44" s="23" t="s">
        <v>260</v>
      </c>
      <c r="B44" s="96"/>
      <c r="C44" s="96"/>
      <c r="D44" s="68">
        <v>0.02</v>
      </c>
      <c r="E44" s="44">
        <f t="shared" si="0"/>
        <v>0</v>
      </c>
      <c r="F44" s="8"/>
    </row>
    <row r="45" spans="1:6">
      <c r="A45" s="23"/>
      <c r="B45" s="96"/>
      <c r="C45" s="96"/>
      <c r="D45" s="68"/>
      <c r="E45" s="44"/>
      <c r="F45" s="8"/>
    </row>
    <row r="46" spans="1:6">
      <c r="A46" s="23" t="s">
        <v>261</v>
      </c>
      <c r="B46" s="96"/>
      <c r="C46" s="96"/>
      <c r="D46" s="68">
        <v>0.03</v>
      </c>
      <c r="E46" s="44">
        <f t="shared" si="0"/>
        <v>0</v>
      </c>
      <c r="F46" s="8"/>
    </row>
    <row r="47" spans="1:6">
      <c r="A47" s="23"/>
      <c r="B47" s="96"/>
      <c r="C47" s="96"/>
      <c r="D47" s="68"/>
      <c r="E47" s="44"/>
      <c r="F47" s="8"/>
    </row>
    <row r="48" spans="1:6" ht="30.95">
      <c r="A48" s="23" t="s">
        <v>262</v>
      </c>
      <c r="B48" s="96"/>
      <c r="C48" s="96"/>
      <c r="D48" s="68">
        <v>0.02</v>
      </c>
      <c r="E48" s="44">
        <f t="shared" si="0"/>
        <v>0</v>
      </c>
      <c r="F48" s="8"/>
    </row>
    <row r="49" spans="1:6">
      <c r="A49" s="23"/>
      <c r="B49" s="96"/>
      <c r="C49" s="96"/>
      <c r="D49" s="68"/>
      <c r="E49" s="44"/>
      <c r="F49" s="8"/>
    </row>
    <row r="50" spans="1:6">
      <c r="A50" s="23" t="s">
        <v>263</v>
      </c>
      <c r="B50" s="96">
        <v>3.5</v>
      </c>
      <c r="C50" s="96"/>
      <c r="D50" s="68">
        <v>0.03</v>
      </c>
      <c r="E50" s="44">
        <f t="shared" si="0"/>
        <v>0.105</v>
      </c>
      <c r="F50" s="8"/>
    </row>
    <row r="51" spans="1:6" ht="93">
      <c r="A51" s="23"/>
      <c r="B51" s="156" t="s">
        <v>264</v>
      </c>
      <c r="C51" s="96"/>
      <c r="D51" s="68"/>
      <c r="E51" s="44"/>
      <c r="F51" s="8"/>
    </row>
    <row r="52" spans="1:6">
      <c r="A52" s="23" t="s">
        <v>265</v>
      </c>
      <c r="B52" s="96"/>
      <c r="C52" s="96"/>
      <c r="D52" s="68">
        <v>0.03</v>
      </c>
      <c r="E52" s="44">
        <f t="shared" si="0"/>
        <v>0</v>
      </c>
      <c r="F52" s="8"/>
    </row>
    <row r="53" spans="1:6">
      <c r="A53" s="23"/>
      <c r="B53" s="96"/>
      <c r="C53" s="96"/>
      <c r="D53" s="68"/>
      <c r="E53" s="44"/>
      <c r="F53" s="8"/>
    </row>
    <row r="54" spans="1:6">
      <c r="A54" s="23" t="s">
        <v>266</v>
      </c>
      <c r="B54" s="96">
        <v>3.5</v>
      </c>
      <c r="C54" s="96"/>
      <c r="D54" s="68">
        <v>0.03</v>
      </c>
      <c r="E54" s="44">
        <f t="shared" si="0"/>
        <v>0.105</v>
      </c>
      <c r="F54" s="9"/>
    </row>
    <row r="55" spans="1:6" ht="62.1">
      <c r="A55" s="23"/>
      <c r="B55" s="156" t="s">
        <v>267</v>
      </c>
      <c r="C55" s="144"/>
      <c r="D55" s="68"/>
      <c r="E55" s="44"/>
      <c r="F55" s="9"/>
    </row>
    <row r="56" spans="1:6" s="132" customFormat="1">
      <c r="A56" s="23" t="s">
        <v>268</v>
      </c>
      <c r="B56" s="96"/>
      <c r="C56" s="96"/>
      <c r="D56" s="68">
        <v>0.03</v>
      </c>
      <c r="E56" s="44">
        <f t="shared" si="0"/>
        <v>0</v>
      </c>
      <c r="F56" s="131"/>
    </row>
    <row r="57" spans="1:6">
      <c r="A57" s="23"/>
      <c r="B57" s="96"/>
      <c r="C57" s="96"/>
      <c r="D57" s="68"/>
      <c r="E57" s="44"/>
      <c r="F57" s="9"/>
    </row>
    <row r="58" spans="1:6">
      <c r="A58" s="23" t="s">
        <v>269</v>
      </c>
      <c r="B58" s="96"/>
      <c r="C58" s="96"/>
      <c r="D58" s="68">
        <v>0.03</v>
      </c>
      <c r="E58" s="44">
        <f t="shared" si="0"/>
        <v>0</v>
      </c>
      <c r="F58" s="9"/>
    </row>
    <row r="59" spans="1:6">
      <c r="A59" s="23"/>
      <c r="B59" s="96"/>
      <c r="C59" s="96"/>
      <c r="D59" s="68"/>
      <c r="E59" s="44"/>
      <c r="F59" s="9"/>
    </row>
    <row r="60" spans="1:6">
      <c r="A60" s="23" t="s">
        <v>270</v>
      </c>
      <c r="B60" s="96"/>
      <c r="C60" s="96"/>
      <c r="D60" s="68">
        <v>0.02</v>
      </c>
      <c r="E60" s="44">
        <f t="shared" si="0"/>
        <v>0</v>
      </c>
      <c r="F60" s="9"/>
    </row>
    <row r="61" spans="1:6">
      <c r="A61" s="23"/>
      <c r="B61" s="96"/>
      <c r="C61" s="96"/>
      <c r="D61" s="68"/>
      <c r="E61" s="44"/>
      <c r="F61" s="9"/>
    </row>
    <row r="62" spans="1:6">
      <c r="A62" s="23" t="s">
        <v>271</v>
      </c>
      <c r="B62" s="96"/>
      <c r="C62" s="96"/>
      <c r="D62" s="68">
        <v>0.02</v>
      </c>
      <c r="E62" s="44">
        <f t="shared" si="0"/>
        <v>0</v>
      </c>
      <c r="F62" s="9"/>
    </row>
    <row r="63" spans="1:6">
      <c r="A63" s="23"/>
      <c r="B63" s="96"/>
      <c r="C63" s="96"/>
      <c r="D63" s="68"/>
      <c r="E63" s="44"/>
      <c r="F63" s="9"/>
    </row>
    <row r="64" spans="1:6">
      <c r="A64" s="23" t="s">
        <v>272</v>
      </c>
      <c r="B64" s="96">
        <v>3.5</v>
      </c>
      <c r="C64" s="96"/>
      <c r="D64" s="68">
        <v>0.03</v>
      </c>
      <c r="E64" s="44">
        <f t="shared" si="0"/>
        <v>0.105</v>
      </c>
      <c r="F64" s="9"/>
    </row>
    <row r="65" spans="1:6" ht="62.1">
      <c r="A65" s="23"/>
      <c r="B65" s="156" t="s">
        <v>273</v>
      </c>
      <c r="C65" s="96"/>
      <c r="D65" s="68"/>
      <c r="E65" s="44"/>
      <c r="F65" s="9"/>
    </row>
    <row r="66" spans="1:6">
      <c r="A66" s="23" t="s">
        <v>274</v>
      </c>
      <c r="B66" s="96">
        <v>1.75</v>
      </c>
      <c r="C66" s="96"/>
      <c r="D66" s="68">
        <v>0.03</v>
      </c>
      <c r="E66" s="44">
        <f t="shared" ref="E66" si="1">(B66+C66)*D66</f>
        <v>5.2499999999999998E-2</v>
      </c>
      <c r="F66" s="9"/>
    </row>
    <row r="67" spans="1:6" ht="62.1">
      <c r="A67" s="23"/>
      <c r="B67" s="156" t="s">
        <v>247</v>
      </c>
      <c r="C67" s="96"/>
      <c r="D67" s="68"/>
      <c r="E67" s="44"/>
      <c r="F67" s="9"/>
    </row>
    <row r="68" spans="1:6">
      <c r="A68" s="23" t="s">
        <v>275</v>
      </c>
      <c r="B68" s="96">
        <v>1.75</v>
      </c>
      <c r="C68" s="96"/>
      <c r="D68" s="68">
        <v>0.02</v>
      </c>
      <c r="E68" s="44">
        <f t="shared" ref="E68" si="2">(B68+C68)*D68</f>
        <v>3.5000000000000003E-2</v>
      </c>
      <c r="F68" s="9"/>
    </row>
    <row r="69" spans="1:6" ht="77.45">
      <c r="A69" s="43"/>
      <c r="B69" s="156" t="s">
        <v>256</v>
      </c>
      <c r="C69" s="96"/>
      <c r="D69" s="129"/>
      <c r="E69" s="130"/>
      <c r="F69" s="9"/>
    </row>
    <row r="70" spans="1:6">
      <c r="A70" s="8"/>
      <c r="B70" s="8"/>
      <c r="C70" s="8" t="s">
        <v>77</v>
      </c>
      <c r="D70" s="74">
        <f>SUM(D2:D68)</f>
        <v>1.0000000000000002</v>
      </c>
      <c r="E70" s="83">
        <f>SUM(E2:E68)</f>
        <v>1.1724999999999999</v>
      </c>
      <c r="F70" s="8" t="s">
        <v>198</v>
      </c>
    </row>
    <row r="71" spans="1:6">
      <c r="A71" s="136"/>
      <c r="B71" s="98"/>
      <c r="C71" s="98"/>
      <c r="D71" s="98"/>
      <c r="E71" s="98"/>
      <c r="F71" s="98"/>
    </row>
    <row r="72" spans="1:6">
      <c r="B72" s="175" t="s">
        <v>276</v>
      </c>
      <c r="C72" s="181"/>
      <c r="D72" s="98"/>
      <c r="E72" s="98"/>
      <c r="F72" s="98"/>
    </row>
    <row r="73" spans="1:6">
      <c r="B73" s="181"/>
      <c r="C73" s="181"/>
      <c r="D73" s="98"/>
      <c r="E73" s="98"/>
      <c r="F73" s="98"/>
    </row>
    <row r="74" spans="1:6">
      <c r="B74" s="98"/>
      <c r="C74" s="98"/>
      <c r="D74" s="98"/>
      <c r="E74" s="98"/>
      <c r="F74" s="98"/>
    </row>
    <row r="75" spans="1:6">
      <c r="B75" s="98"/>
      <c r="C75" s="98"/>
      <c r="D75" s="98"/>
      <c r="E75" s="98"/>
      <c r="F75" s="98"/>
    </row>
    <row r="76" spans="1:6">
      <c r="B76" s="98"/>
      <c r="C76" s="98"/>
      <c r="D76" s="98"/>
      <c r="E76" s="98"/>
      <c r="F76" s="98"/>
    </row>
    <row r="77" spans="1:6">
      <c r="A77" s="100"/>
    </row>
    <row r="78" spans="1:6">
      <c r="A78" s="100"/>
    </row>
    <row r="79" spans="1:6">
      <c r="A79" s="100"/>
    </row>
    <row r="80" spans="1:6">
      <c r="A80" s="100"/>
    </row>
    <row r="81" spans="1:4">
      <c r="A81" s="100"/>
    </row>
    <row r="82" spans="1:4">
      <c r="A82" s="100"/>
    </row>
    <row r="83" spans="1:4">
      <c r="A83" s="100"/>
      <c r="D83" s="98"/>
    </row>
    <row r="84" spans="1:4">
      <c r="A84" s="100"/>
    </row>
    <row r="85" spans="1:4">
      <c r="A85" s="100"/>
    </row>
    <row r="86" spans="1:4">
      <c r="A86" s="100"/>
    </row>
    <row r="87" spans="1:4">
      <c r="A87" s="100"/>
    </row>
    <row r="88" spans="1:4">
      <c r="A88" s="100"/>
    </row>
    <row r="89" spans="1:4">
      <c r="A89" s="100"/>
    </row>
  </sheetData>
  <sheetProtection formatRows="0"/>
  <mergeCells count="1">
    <mergeCell ref="B72:C7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Ana Carolina Tesch Benincá</cp:lastModifiedBy>
  <cp:revision/>
  <dcterms:created xsi:type="dcterms:W3CDTF">2022-10-09T23:08:45Z</dcterms:created>
  <dcterms:modified xsi:type="dcterms:W3CDTF">2025-02-04T16:05:52Z</dcterms:modified>
  <cp:category/>
  <cp:contentStatus/>
</cp:coreProperties>
</file>